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zegorz.badziak\ezdpuw\20240116082545107\"/>
    </mc:Choice>
  </mc:AlternateContent>
  <xr:revisionPtr revIDLastSave="0" documentId="13_ncr:1_{8EF577D0-26DA-48A1-A294-9271485F1E7D}" xr6:coauthVersionLast="47" xr6:coauthVersionMax="47" xr10:uidLastSave="{00000000-0000-0000-0000-000000000000}"/>
  <bookViews>
    <workbookView xWindow="22932" yWindow="-108" windowWidth="23256" windowHeight="12456" tabRatio="500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56" i="1" l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F219" i="1"/>
  <c r="G219" i="1" s="1"/>
  <c r="F218" i="1"/>
  <c r="G218" i="1" s="1"/>
  <c r="G217" i="1"/>
  <c r="F216" i="1"/>
  <c r="G216" i="1" s="1"/>
  <c r="F215" i="1"/>
  <c r="G215" i="1" s="1"/>
  <c r="G214" i="1"/>
  <c r="F213" i="1"/>
  <c r="G213" i="1" s="1"/>
  <c r="F212" i="1"/>
  <c r="G212" i="1" s="1"/>
  <c r="G211" i="1"/>
  <c r="F210" i="1"/>
  <c r="G210" i="1" s="1"/>
  <c r="F209" i="1"/>
  <c r="G209" i="1" s="1"/>
  <c r="G208" i="1"/>
  <c r="F207" i="1"/>
  <c r="G207" i="1" s="1"/>
  <c r="F206" i="1"/>
  <c r="G206" i="1" s="1"/>
  <c r="G205" i="1"/>
  <c r="F204" i="1"/>
  <c r="G204" i="1" s="1"/>
  <c r="F203" i="1"/>
  <c r="G203" i="1" s="1"/>
  <c r="G202" i="1"/>
  <c r="F201" i="1"/>
  <c r="G201" i="1" s="1"/>
  <c r="F200" i="1"/>
  <c r="G200" i="1" s="1"/>
  <c r="G199" i="1"/>
  <c r="F198" i="1"/>
  <c r="G198" i="1" s="1"/>
  <c r="F197" i="1"/>
  <c r="G197" i="1" s="1"/>
  <c r="G196" i="1"/>
  <c r="F195" i="1"/>
  <c r="G195" i="1" s="1"/>
  <c r="F194" i="1"/>
  <c r="G194" i="1" s="1"/>
  <c r="G193" i="1"/>
  <c r="F192" i="1"/>
  <c r="G192" i="1" s="1"/>
  <c r="F191" i="1"/>
  <c r="G191" i="1" s="1"/>
  <c r="F190" i="1"/>
  <c r="G190" i="1" s="1"/>
  <c r="F189" i="1"/>
  <c r="G189" i="1" s="1"/>
  <c r="F188" i="1"/>
  <c r="G188" i="1" s="1"/>
  <c r="F187" i="1"/>
  <c r="G187" i="1" s="1"/>
  <c r="F186" i="1"/>
  <c r="G186" i="1" s="1"/>
  <c r="F185" i="1"/>
  <c r="G185" i="1" s="1"/>
  <c r="F184" i="1"/>
  <c r="G184" i="1" s="1"/>
  <c r="F183" i="1"/>
  <c r="G183" i="1" s="1"/>
  <c r="F182" i="1"/>
  <c r="G182" i="1" s="1"/>
  <c r="F181" i="1"/>
  <c r="G181" i="1" s="1"/>
  <c r="F180" i="1"/>
  <c r="G180" i="1" s="1"/>
  <c r="F179" i="1"/>
  <c r="G179" i="1" s="1"/>
  <c r="F178" i="1"/>
  <c r="G178" i="1" s="1"/>
  <c r="F177" i="1"/>
  <c r="G177" i="1" s="1"/>
  <c r="F176" i="1"/>
  <c r="G176" i="1" s="1"/>
  <c r="F175" i="1"/>
  <c r="G175" i="1" s="1"/>
  <c r="F174" i="1"/>
  <c r="G174" i="1" s="1"/>
  <c r="F173" i="1"/>
  <c r="G173" i="1" s="1"/>
  <c r="F172" i="1"/>
  <c r="G172" i="1" s="1"/>
  <c r="F171" i="1"/>
  <c r="G171" i="1" s="1"/>
  <c r="F170" i="1"/>
  <c r="G170" i="1" s="1"/>
  <c r="F169" i="1"/>
  <c r="G169" i="1" s="1"/>
  <c r="F168" i="1"/>
  <c r="G168" i="1" s="1"/>
  <c r="F167" i="1"/>
  <c r="G167" i="1" s="1"/>
  <c r="G166" i="1"/>
  <c r="F165" i="1"/>
  <c r="G165" i="1" s="1"/>
  <c r="F164" i="1"/>
  <c r="G164" i="1" s="1"/>
  <c r="G163" i="1"/>
  <c r="F162" i="1"/>
  <c r="G162" i="1" s="1"/>
  <c r="F161" i="1"/>
  <c r="G161" i="1" s="1"/>
  <c r="G160" i="1"/>
  <c r="F159" i="1"/>
  <c r="G159" i="1" s="1"/>
  <c r="F158" i="1"/>
  <c r="G158" i="1" s="1"/>
  <c r="G157" i="1"/>
  <c r="F156" i="1"/>
  <c r="G156" i="1" s="1"/>
  <c r="F155" i="1"/>
  <c r="G155" i="1" s="1"/>
  <c r="G154" i="1"/>
  <c r="F153" i="1"/>
  <c r="G153" i="1" s="1"/>
  <c r="F152" i="1"/>
  <c r="G152" i="1" s="1"/>
  <c r="G151" i="1"/>
  <c r="F150" i="1"/>
  <c r="G150" i="1" s="1"/>
  <c r="F149" i="1"/>
  <c r="G149" i="1" s="1"/>
  <c r="G148" i="1"/>
  <c r="F147" i="1"/>
  <c r="G147" i="1" s="1"/>
  <c r="F146" i="1"/>
  <c r="G146" i="1" s="1"/>
  <c r="G145" i="1"/>
  <c r="F144" i="1"/>
  <c r="G144" i="1" s="1"/>
  <c r="F143" i="1"/>
  <c r="G143" i="1" s="1"/>
  <c r="F142" i="1"/>
  <c r="G142" i="1" s="1"/>
  <c r="F141" i="1"/>
  <c r="G141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G103" i="1"/>
  <c r="G102" i="1"/>
  <c r="G101" i="1"/>
  <c r="G100" i="1"/>
  <c r="G99" i="1"/>
  <c r="G98" i="1"/>
  <c r="G97" i="1"/>
  <c r="G96" i="1"/>
  <c r="G95" i="1"/>
  <c r="G94" i="1"/>
  <c r="G93" i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F60" i="1" s="1"/>
  <c r="G60" i="1" s="1"/>
  <c r="G78" i="1"/>
  <c r="F77" i="1"/>
  <c r="G77" i="1" s="1"/>
  <c r="F76" i="1"/>
  <c r="G76" i="1" s="1"/>
  <c r="G75" i="1"/>
  <c r="F74" i="1"/>
  <c r="G74" i="1" s="1"/>
  <c r="F73" i="1"/>
  <c r="G73" i="1" s="1"/>
  <c r="G72" i="1"/>
  <c r="F71" i="1"/>
  <c r="G71" i="1" s="1"/>
  <c r="F70" i="1"/>
  <c r="G70" i="1" s="1"/>
  <c r="G69" i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G38" i="1"/>
  <c r="F37" i="1"/>
  <c r="G37" i="1" s="1"/>
  <c r="F36" i="1"/>
  <c r="G36" i="1" s="1"/>
  <c r="G35" i="1"/>
  <c r="F34" i="1"/>
  <c r="G34" i="1" s="1"/>
  <c r="F33" i="1"/>
  <c r="G33" i="1" s="1"/>
  <c r="G32" i="1"/>
  <c r="F31" i="1"/>
  <c r="G31" i="1" s="1"/>
  <c r="F30" i="1"/>
  <c r="G30" i="1" s="1"/>
  <c r="G29" i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G79" i="1" l="1"/>
</calcChain>
</file>

<file path=xl/sharedStrings.xml><?xml version="1.0" encoding="utf-8"?>
<sst xmlns="http://schemas.openxmlformats.org/spreadsheetml/2006/main" count="238" uniqueCount="121">
  <si>
    <t xml:space="preserve">  Lp.</t>
  </si>
  <si>
    <t>Nazwa Grupy Handlowej</t>
  </si>
  <si>
    <t>R O D Z A J</t>
  </si>
  <si>
    <t>Sortyment</t>
  </si>
  <si>
    <t>Kl</t>
  </si>
  <si>
    <t xml:space="preserve">Cena </t>
  </si>
  <si>
    <t>D R E W N A</t>
  </si>
  <si>
    <t>wg KJW</t>
  </si>
  <si>
    <t>wym.</t>
  </si>
  <si>
    <t>Cena detaliczna NETTO w zł/m3</t>
  </si>
  <si>
    <t>Cena detaliczna BRUTTO w zł/m3</t>
  </si>
  <si>
    <t>DREWNO IGLASTE</t>
  </si>
  <si>
    <t xml:space="preserve">W_STANDARD </t>
  </si>
  <si>
    <t xml:space="preserve"> So</t>
  </si>
  <si>
    <t>WAO</t>
  </si>
  <si>
    <t xml:space="preserve"> Md, Dg</t>
  </si>
  <si>
    <t xml:space="preserve"> Sw</t>
  </si>
  <si>
    <t xml:space="preserve"> Jd</t>
  </si>
  <si>
    <t>WBO</t>
  </si>
  <si>
    <t>WCO</t>
  </si>
  <si>
    <t xml:space="preserve"> Md , Dg</t>
  </si>
  <si>
    <t>WD</t>
  </si>
  <si>
    <t>WK_STANDARD</t>
  </si>
  <si>
    <t>WAK</t>
  </si>
  <si>
    <t xml:space="preserve"> Md, Dg </t>
  </si>
  <si>
    <t>Jd</t>
  </si>
  <si>
    <t>Św</t>
  </si>
  <si>
    <t>WBK</t>
  </si>
  <si>
    <t>WCK</t>
  </si>
  <si>
    <t xml:space="preserve"> Św</t>
  </si>
  <si>
    <t>WDK</t>
  </si>
  <si>
    <t xml:space="preserve"> Md , Dg ,</t>
  </si>
  <si>
    <t>S_S10</t>
  </si>
  <si>
    <t>Wszystkie iglaste</t>
  </si>
  <si>
    <t>S 10</t>
  </si>
  <si>
    <t>-</t>
  </si>
  <si>
    <t>S_S2A</t>
  </si>
  <si>
    <t>S2A</t>
  </si>
  <si>
    <t xml:space="preserve"> -</t>
  </si>
  <si>
    <t>S_S2A_OPAL</t>
  </si>
  <si>
    <t>S2AP</t>
  </si>
  <si>
    <t>S_S2B_GK</t>
  </si>
  <si>
    <t>S 2 B</t>
  </si>
  <si>
    <t>S_ZER_PRZ</t>
  </si>
  <si>
    <t xml:space="preserve"> Wszystkie iglaste</t>
  </si>
  <si>
    <t>S 3 A</t>
  </si>
  <si>
    <t>S_ZERDZIE</t>
  </si>
  <si>
    <t>S 3 B</t>
  </si>
  <si>
    <t>S_OPAL</t>
  </si>
  <si>
    <t>S 4</t>
  </si>
  <si>
    <t>S4 KN</t>
  </si>
  <si>
    <t>M_PRZEM</t>
  </si>
  <si>
    <t>M 1</t>
  </si>
  <si>
    <t>M_OPAL</t>
  </si>
  <si>
    <t>M2 KN z uprzątnięciem powierzchni *</t>
  </si>
  <si>
    <t>M2 KN</t>
  </si>
  <si>
    <t>DREWNO LIŚCIASTE</t>
  </si>
  <si>
    <t xml:space="preserve">  Db , Js</t>
  </si>
  <si>
    <t xml:space="preserve">  Dbc</t>
  </si>
  <si>
    <t xml:space="preserve">  Gb,Wz</t>
  </si>
  <si>
    <t xml:space="preserve">  Jw.</t>
  </si>
  <si>
    <t xml:space="preserve">  Bk </t>
  </si>
  <si>
    <t xml:space="preserve"> Ol </t>
  </si>
  <si>
    <t xml:space="preserve">  Brz , Ak</t>
  </si>
  <si>
    <t xml:space="preserve">  Pozostałe liściaste</t>
  </si>
  <si>
    <t xml:space="preserve"> Db, Js</t>
  </si>
  <si>
    <t xml:space="preserve">  Bk</t>
  </si>
  <si>
    <t xml:space="preserve">  Ol</t>
  </si>
  <si>
    <t xml:space="preserve">  Brz, Ak</t>
  </si>
  <si>
    <t xml:space="preserve">  Db, Js</t>
  </si>
  <si>
    <t xml:space="preserve"> Wz</t>
  </si>
  <si>
    <t xml:space="preserve"> </t>
  </si>
  <si>
    <t xml:space="preserve">  Bk, Gb</t>
  </si>
  <si>
    <t xml:space="preserve">  Brz </t>
  </si>
  <si>
    <t xml:space="preserve">  Ol, Ak</t>
  </si>
  <si>
    <t xml:space="preserve"> Gb, Wz</t>
  </si>
  <si>
    <t>DB</t>
  </si>
  <si>
    <t>WDP</t>
  </si>
  <si>
    <t>OL</t>
  </si>
  <si>
    <t>BRZ</t>
  </si>
  <si>
    <t>DBC</t>
  </si>
  <si>
    <t>BK JS</t>
  </si>
  <si>
    <t>GB WZ</t>
  </si>
  <si>
    <t>AK</t>
  </si>
  <si>
    <t>JW.</t>
  </si>
  <si>
    <t>Pozostałe liściaste</t>
  </si>
  <si>
    <t xml:space="preserve"> Brz,Bk,Db,Ak,Ol,Gb, Wz</t>
  </si>
  <si>
    <t xml:space="preserve">   Pozostałe liściaste</t>
  </si>
  <si>
    <t xml:space="preserve">   Db, Jw.</t>
  </si>
  <si>
    <t>S 2 A</t>
  </si>
  <si>
    <t>Ak</t>
  </si>
  <si>
    <t> -</t>
  </si>
  <si>
    <t>Js</t>
  </si>
  <si>
    <t xml:space="preserve">   Dbc</t>
  </si>
  <si>
    <t>Kl, Czr, Czm, Gr</t>
  </si>
  <si>
    <t xml:space="preserve">   Gb</t>
  </si>
  <si>
    <t xml:space="preserve">   Bk</t>
  </si>
  <si>
    <t xml:space="preserve">   Brz Wz</t>
  </si>
  <si>
    <t xml:space="preserve">   Ol</t>
  </si>
  <si>
    <t>Wz, Brz , Dbc, Kl, Czr, Czm, Gr</t>
  </si>
  <si>
    <t>Jw., Db,  Ak, Js ,Bk ,Gb</t>
  </si>
  <si>
    <t>Ol</t>
  </si>
  <si>
    <t xml:space="preserve">    Ak, Js</t>
  </si>
  <si>
    <t>S2B</t>
  </si>
  <si>
    <t>Db, Jw</t>
  </si>
  <si>
    <t xml:space="preserve">   Bk, Kl, Czr, Czm, Gr, Wz</t>
  </si>
  <si>
    <t xml:space="preserve">   Brz</t>
  </si>
  <si>
    <t xml:space="preserve">   Os, Tp</t>
  </si>
  <si>
    <t xml:space="preserve">  Pozostałe  liściaste</t>
  </si>
  <si>
    <t xml:space="preserve">  Wszystkie liściaste</t>
  </si>
  <si>
    <t>S3A</t>
  </si>
  <si>
    <t>S3B</t>
  </si>
  <si>
    <t>Db, Ak, Js,Gb, Bk</t>
  </si>
  <si>
    <t>S4</t>
  </si>
  <si>
    <t>Wz,Brz, Dbc, Czm,Kl,Gr,Czr, Jw.</t>
  </si>
  <si>
    <t>Ol,</t>
  </si>
  <si>
    <t>Db, Ak, Js,Gb, Bk, Jw.</t>
  </si>
  <si>
    <t>Wz, Brz, Dbc, Czm, Kl, Gr, Czr</t>
  </si>
  <si>
    <t xml:space="preserve"> Wszystkie liściaste</t>
  </si>
  <si>
    <t>Cennik Nr 1/2024 – Ceny detaliczne netto/brutto drewna okrągłego w zł/m3;</t>
  </si>
  <si>
    <t>Nadleśnictwo Kolumna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</si>
</sst>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sz val="12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b/>
      <sz val="14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339966"/>
        <bgColor rgb="FF008080"/>
      </patternFill>
    </fill>
    <fill>
      <patternFill patternType="solid">
        <fgColor rgb="FFFFC000"/>
        <bgColor rgb="FFFF9900"/>
      </patternFill>
    </fill>
    <fill>
      <patternFill patternType="solid">
        <fgColor rgb="FFE2F0D9"/>
        <bgColor rgb="FFE2EFDA"/>
      </patternFill>
    </fill>
    <fill>
      <patternFill patternType="solid">
        <fgColor rgb="FFFFFFFF"/>
        <bgColor rgb="FFE2F0D9"/>
      </patternFill>
    </fill>
    <fill>
      <patternFill patternType="solid">
        <fgColor rgb="FFE2EFDA"/>
        <bgColor rgb="FFE2F0D9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/>
    <xf numFmtId="0" fontId="7" fillId="0" borderId="8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9" fillId="5" borderId="0" xfId="0" applyFont="1" applyFill="1" applyAlignment="1">
      <alignment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0" fillId="5" borderId="0" xfId="0" applyFill="1"/>
    <xf numFmtId="0" fontId="7" fillId="4" borderId="5" xfId="0" applyFont="1" applyFill="1" applyBorder="1" applyAlignment="1">
      <alignment horizontal="center" vertical="center" wrapText="1"/>
    </xf>
    <xf numFmtId="1" fontId="7" fillId="5" borderId="6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2" fontId="7" fillId="7" borderId="5" xfId="0" applyNumberFormat="1" applyFont="1" applyFill="1" applyBorder="1" applyAlignment="1">
      <alignment horizontal="center" vertical="center"/>
    </xf>
    <xf numFmtId="2" fontId="7" fillId="7" borderId="9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0" fillId="0" borderId="0" xfId="0" applyAlignment="1"/>
    <xf numFmtId="0" fontId="10" fillId="0" borderId="0" xfId="0" applyFont="1"/>
    <xf numFmtId="0" fontId="1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2EF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7"/>
  <sheetViews>
    <sheetView tabSelected="1" zoomScaleNormal="100" workbookViewId="0">
      <selection activeCell="B5" sqref="B5:B7"/>
    </sheetView>
  </sheetViews>
  <sheetFormatPr defaultRowHeight="15" x14ac:dyDescent="0.25"/>
  <cols>
    <col min="1" max="1" width="9.28515625" customWidth="1"/>
    <col min="2" max="2" width="15.140625" customWidth="1"/>
    <col min="3" max="3" width="28.28515625" customWidth="1"/>
    <col min="4" max="4" width="8.7109375" customWidth="1"/>
    <col min="5" max="5" width="11.42578125"/>
    <col min="6" max="6" width="17.28515625" customWidth="1"/>
    <col min="7" max="7" width="20.85546875" customWidth="1"/>
    <col min="8" max="1025" width="8.7109375" customWidth="1"/>
  </cols>
  <sheetData>
    <row r="1" spans="1:9" ht="71.25" customHeight="1" x14ac:dyDescent="0.35">
      <c r="A1" s="66" t="s">
        <v>120</v>
      </c>
    </row>
    <row r="2" spans="1:9" ht="18.75" customHeight="1" x14ac:dyDescent="0.35">
      <c r="A2" s="66"/>
    </row>
    <row r="3" spans="1:9" ht="18.75" x14ac:dyDescent="0.3">
      <c r="C3" s="65" t="s">
        <v>119</v>
      </c>
      <c r="F3" s="64"/>
    </row>
    <row r="4" spans="1:9" ht="15.75" thickBot="1" x14ac:dyDescent="0.3">
      <c r="A4" s="3"/>
    </row>
    <row r="5" spans="1:9" ht="19.5" customHeight="1" thickBot="1" x14ac:dyDescent="0.3">
      <c r="A5" s="51" t="s">
        <v>0</v>
      </c>
      <c r="B5" s="51" t="s">
        <v>1</v>
      </c>
      <c r="C5" s="4" t="s">
        <v>2</v>
      </c>
      <c r="D5" s="5" t="s">
        <v>3</v>
      </c>
      <c r="E5" s="4" t="s">
        <v>4</v>
      </c>
      <c r="F5" s="5" t="s">
        <v>5</v>
      </c>
      <c r="G5" s="5" t="s">
        <v>5</v>
      </c>
      <c r="H5" s="6"/>
      <c r="I5" s="7"/>
    </row>
    <row r="6" spans="1:9" ht="48" customHeight="1" thickBot="1" x14ac:dyDescent="0.3">
      <c r="A6" s="51"/>
      <c r="B6" s="51"/>
      <c r="C6" s="52" t="s">
        <v>6</v>
      </c>
      <c r="D6" s="51" t="s">
        <v>7</v>
      </c>
      <c r="E6" s="52" t="s">
        <v>8</v>
      </c>
      <c r="F6" s="51" t="s">
        <v>9</v>
      </c>
      <c r="G6" s="51" t="s">
        <v>10</v>
      </c>
      <c r="H6" s="6"/>
      <c r="I6" s="7"/>
    </row>
    <row r="7" spans="1:9" x14ac:dyDescent="0.25">
      <c r="A7" s="51"/>
      <c r="B7" s="51"/>
      <c r="C7" s="52"/>
      <c r="D7" s="51"/>
      <c r="E7" s="52"/>
      <c r="F7" s="51"/>
      <c r="G7" s="51"/>
      <c r="H7" s="8"/>
      <c r="I7" s="7"/>
    </row>
    <row r="8" spans="1:9" x14ac:dyDescent="0.25">
      <c r="A8" s="53" t="s">
        <v>11</v>
      </c>
      <c r="B8" s="53"/>
      <c r="C8" s="9"/>
      <c r="D8" s="9"/>
      <c r="E8" s="9"/>
      <c r="F8" s="9"/>
      <c r="G8" s="10"/>
      <c r="H8" s="7"/>
      <c r="I8" s="7"/>
    </row>
    <row r="9" spans="1:9" x14ac:dyDescent="0.25">
      <c r="A9" s="54">
        <v>1</v>
      </c>
      <c r="B9" s="54" t="s">
        <v>12</v>
      </c>
      <c r="C9" s="54" t="s">
        <v>13</v>
      </c>
      <c r="D9" s="54" t="s">
        <v>14</v>
      </c>
      <c r="E9" s="11">
        <v>2</v>
      </c>
      <c r="F9" s="12">
        <f>F29*1.634</f>
        <v>686.28</v>
      </c>
      <c r="G9" s="13">
        <f t="shared" ref="G9:G40" si="0">F9*1.23</f>
        <v>844.12439999999992</v>
      </c>
      <c r="H9" s="7"/>
      <c r="I9" s="7"/>
    </row>
    <row r="10" spans="1:9" x14ac:dyDescent="0.25">
      <c r="A10" s="54"/>
      <c r="B10" s="54"/>
      <c r="C10" s="54"/>
      <c r="D10" s="54"/>
      <c r="E10" s="11">
        <v>3</v>
      </c>
      <c r="F10" s="12">
        <f>F29*2.001</f>
        <v>840.42</v>
      </c>
      <c r="G10" s="13">
        <f t="shared" si="0"/>
        <v>1033.7166</v>
      </c>
      <c r="H10" s="7"/>
      <c r="I10" s="7"/>
    </row>
    <row r="11" spans="1:9" x14ac:dyDescent="0.25">
      <c r="A11" s="54"/>
      <c r="B11" s="54"/>
      <c r="C11" s="55" t="s">
        <v>15</v>
      </c>
      <c r="D11" s="54"/>
      <c r="E11" s="14">
        <v>2</v>
      </c>
      <c r="F11" s="15">
        <f>F32*1.697</f>
        <v>712.74</v>
      </c>
      <c r="G11" s="41">
        <f t="shared" si="0"/>
        <v>876.67020000000002</v>
      </c>
      <c r="H11" s="7"/>
      <c r="I11" s="7"/>
    </row>
    <row r="12" spans="1:9" x14ac:dyDescent="0.25">
      <c r="A12" s="54"/>
      <c r="B12" s="54"/>
      <c r="C12" s="55"/>
      <c r="D12" s="54"/>
      <c r="E12" s="14">
        <v>3</v>
      </c>
      <c r="F12" s="15">
        <f>F32*2.011</f>
        <v>844.62</v>
      </c>
      <c r="G12" s="41">
        <f t="shared" si="0"/>
        <v>1038.8825999999999</v>
      </c>
      <c r="H12" s="7"/>
      <c r="I12" s="7"/>
    </row>
    <row r="13" spans="1:9" x14ac:dyDescent="0.25">
      <c r="A13" s="54"/>
      <c r="B13" s="54"/>
      <c r="C13" s="54" t="s">
        <v>16</v>
      </c>
      <c r="D13" s="54"/>
      <c r="E13" s="11">
        <v>2</v>
      </c>
      <c r="F13" s="12">
        <f>F35*1.555</f>
        <v>653.1</v>
      </c>
      <c r="G13" s="13">
        <f t="shared" si="0"/>
        <v>803.31299999999999</v>
      </c>
      <c r="H13" s="7"/>
      <c r="I13" s="7"/>
    </row>
    <row r="14" spans="1:9" x14ac:dyDescent="0.25">
      <c r="A14" s="54"/>
      <c r="B14" s="54"/>
      <c r="C14" s="54"/>
      <c r="D14" s="54"/>
      <c r="E14" s="11">
        <v>3</v>
      </c>
      <c r="F14" s="12">
        <f>F35*1.881</f>
        <v>790.02</v>
      </c>
      <c r="G14" s="13">
        <f t="shared" si="0"/>
        <v>971.72460000000001</v>
      </c>
      <c r="H14" s="7"/>
      <c r="I14" s="7"/>
    </row>
    <row r="15" spans="1:9" x14ac:dyDescent="0.25">
      <c r="A15" s="54"/>
      <c r="B15" s="54"/>
      <c r="C15" s="55" t="s">
        <v>17</v>
      </c>
      <c r="D15" s="54"/>
      <c r="E15" s="14">
        <v>2</v>
      </c>
      <c r="F15" s="15">
        <f>F38*1.755</f>
        <v>737.09999999999991</v>
      </c>
      <c r="G15" s="41">
        <f t="shared" si="0"/>
        <v>906.63299999999992</v>
      </c>
      <c r="H15" s="7"/>
      <c r="I15" s="7"/>
    </row>
    <row r="16" spans="1:9" x14ac:dyDescent="0.25">
      <c r="A16" s="54"/>
      <c r="B16" s="54"/>
      <c r="C16" s="55"/>
      <c r="D16" s="54"/>
      <c r="E16" s="14">
        <v>3</v>
      </c>
      <c r="F16" s="15">
        <f>F38*2.166</f>
        <v>909.71999999999991</v>
      </c>
      <c r="G16" s="41">
        <f t="shared" si="0"/>
        <v>1118.9555999999998</v>
      </c>
      <c r="H16" s="7"/>
      <c r="I16" s="7"/>
    </row>
    <row r="17" spans="1:9" x14ac:dyDescent="0.25">
      <c r="A17" s="54">
        <v>2</v>
      </c>
      <c r="B17" s="54"/>
      <c r="C17" s="54" t="s">
        <v>13</v>
      </c>
      <c r="D17" s="54" t="s">
        <v>18</v>
      </c>
      <c r="E17" s="11">
        <v>1</v>
      </c>
      <c r="F17" s="16">
        <f>F29*1.1</f>
        <v>462.00000000000006</v>
      </c>
      <c r="G17" s="13">
        <f t="shared" si="0"/>
        <v>568.2600000000001</v>
      </c>
      <c r="H17" s="7"/>
      <c r="I17" s="7"/>
    </row>
    <row r="18" spans="1:9" x14ac:dyDescent="0.25">
      <c r="A18" s="54"/>
      <c r="B18" s="54"/>
      <c r="C18" s="54"/>
      <c r="D18" s="54"/>
      <c r="E18" s="11">
        <v>2</v>
      </c>
      <c r="F18" s="12">
        <f>F29*1.354</f>
        <v>568.68000000000006</v>
      </c>
      <c r="G18" s="13">
        <f t="shared" si="0"/>
        <v>699.47640000000001</v>
      </c>
      <c r="H18" s="7"/>
      <c r="I18" s="7"/>
    </row>
    <row r="19" spans="1:9" x14ac:dyDescent="0.25">
      <c r="A19" s="54"/>
      <c r="B19" s="54"/>
      <c r="C19" s="54"/>
      <c r="D19" s="54"/>
      <c r="E19" s="11">
        <v>3</v>
      </c>
      <c r="F19" s="12">
        <f>F29*1.546</f>
        <v>649.32000000000005</v>
      </c>
      <c r="G19" s="13">
        <f t="shared" si="0"/>
        <v>798.66360000000009</v>
      </c>
      <c r="H19" s="7"/>
      <c r="I19" s="7"/>
    </row>
    <row r="20" spans="1:9" x14ac:dyDescent="0.25">
      <c r="A20" s="54"/>
      <c r="B20" s="54"/>
      <c r="C20" s="55" t="s">
        <v>15</v>
      </c>
      <c r="D20" s="54"/>
      <c r="E20" s="14">
        <v>1</v>
      </c>
      <c r="F20" s="15">
        <f>F32*1.258</f>
        <v>528.36</v>
      </c>
      <c r="G20" s="41">
        <f t="shared" si="0"/>
        <v>649.88279999999997</v>
      </c>
      <c r="H20" s="7"/>
      <c r="I20" s="7"/>
    </row>
    <row r="21" spans="1:9" x14ac:dyDescent="0.25">
      <c r="A21" s="54"/>
      <c r="B21" s="54"/>
      <c r="C21" s="55"/>
      <c r="D21" s="54"/>
      <c r="E21" s="14">
        <v>2</v>
      </c>
      <c r="F21" s="15">
        <f>F32*1.399</f>
        <v>587.58000000000004</v>
      </c>
      <c r="G21" s="41">
        <f t="shared" si="0"/>
        <v>722.72340000000008</v>
      </c>
      <c r="H21" s="7"/>
      <c r="I21" s="7"/>
    </row>
    <row r="22" spans="1:9" x14ac:dyDescent="0.25">
      <c r="A22" s="54"/>
      <c r="B22" s="54"/>
      <c r="C22" s="55"/>
      <c r="D22" s="54"/>
      <c r="E22" s="14">
        <v>3</v>
      </c>
      <c r="F22" s="15">
        <f>F32*1.632</f>
        <v>685.43999999999994</v>
      </c>
      <c r="G22" s="41">
        <f t="shared" si="0"/>
        <v>843.09119999999996</v>
      </c>
      <c r="H22" s="7"/>
      <c r="I22" s="7"/>
    </row>
    <row r="23" spans="1:9" x14ac:dyDescent="0.25">
      <c r="A23" s="54"/>
      <c r="B23" s="54"/>
      <c r="C23" s="54" t="s">
        <v>16</v>
      </c>
      <c r="D23" s="54"/>
      <c r="E23" s="11">
        <v>1</v>
      </c>
      <c r="F23" s="12">
        <f>F35*1.205</f>
        <v>506.1</v>
      </c>
      <c r="G23" s="13">
        <f t="shared" si="0"/>
        <v>622.50300000000004</v>
      </c>
      <c r="H23" s="7"/>
      <c r="I23" s="7"/>
    </row>
    <row r="24" spans="1:9" x14ac:dyDescent="0.25">
      <c r="A24" s="54"/>
      <c r="B24" s="54"/>
      <c r="C24" s="54"/>
      <c r="D24" s="54"/>
      <c r="E24" s="11">
        <v>2</v>
      </c>
      <c r="F24" s="12">
        <f>F35*1.352</f>
        <v>567.84</v>
      </c>
      <c r="G24" s="13">
        <f t="shared" si="0"/>
        <v>698.44320000000005</v>
      </c>
      <c r="H24" s="7"/>
      <c r="I24" s="7"/>
    </row>
    <row r="25" spans="1:9" x14ac:dyDescent="0.25">
      <c r="A25" s="54"/>
      <c r="B25" s="54"/>
      <c r="C25" s="54"/>
      <c r="D25" s="54"/>
      <c r="E25" s="11">
        <v>3</v>
      </c>
      <c r="F25" s="12">
        <f>F35*1.479</f>
        <v>621.18000000000006</v>
      </c>
      <c r="G25" s="13">
        <f t="shared" si="0"/>
        <v>764.05140000000006</v>
      </c>
      <c r="H25" s="7"/>
      <c r="I25" s="7"/>
    </row>
    <row r="26" spans="1:9" x14ac:dyDescent="0.25">
      <c r="A26" s="54"/>
      <c r="B26" s="54"/>
      <c r="C26" s="55" t="s">
        <v>17</v>
      </c>
      <c r="D26" s="54"/>
      <c r="E26" s="14">
        <v>1</v>
      </c>
      <c r="F26" s="15">
        <f>F38*1.302</f>
        <v>546.84</v>
      </c>
      <c r="G26" s="41">
        <f t="shared" si="0"/>
        <v>672.61320000000001</v>
      </c>
      <c r="H26" s="7"/>
      <c r="I26" s="7"/>
    </row>
    <row r="27" spans="1:9" x14ac:dyDescent="0.25">
      <c r="A27" s="54"/>
      <c r="B27" s="54"/>
      <c r="C27" s="55"/>
      <c r="D27" s="54"/>
      <c r="E27" s="14">
        <v>2</v>
      </c>
      <c r="F27" s="15">
        <f>F38*1.422</f>
        <v>597.24</v>
      </c>
      <c r="G27" s="41">
        <f t="shared" si="0"/>
        <v>734.60519999999997</v>
      </c>
      <c r="H27" s="7"/>
      <c r="I27" s="7"/>
    </row>
    <row r="28" spans="1:9" x14ac:dyDescent="0.25">
      <c r="A28" s="54"/>
      <c r="B28" s="54"/>
      <c r="C28" s="55"/>
      <c r="D28" s="54"/>
      <c r="E28" s="14">
        <v>3</v>
      </c>
      <c r="F28" s="15">
        <f>F38*1.639</f>
        <v>688.38</v>
      </c>
      <c r="G28" s="41">
        <f t="shared" si="0"/>
        <v>846.70740000000001</v>
      </c>
      <c r="H28" s="7"/>
      <c r="I28" s="7"/>
    </row>
    <row r="29" spans="1:9" x14ac:dyDescent="0.25">
      <c r="A29" s="54">
        <v>3</v>
      </c>
      <c r="B29" s="54"/>
      <c r="C29" s="54" t="s">
        <v>13</v>
      </c>
      <c r="D29" s="56" t="s">
        <v>19</v>
      </c>
      <c r="E29" s="11">
        <v>1</v>
      </c>
      <c r="F29" s="17">
        <v>420</v>
      </c>
      <c r="G29" s="13">
        <f t="shared" si="0"/>
        <v>516.6</v>
      </c>
      <c r="H29" s="7"/>
      <c r="I29" s="7"/>
    </row>
    <row r="30" spans="1:9" x14ac:dyDescent="0.25">
      <c r="A30" s="54"/>
      <c r="B30" s="54"/>
      <c r="C30" s="54"/>
      <c r="D30" s="56"/>
      <c r="E30" s="11">
        <v>2</v>
      </c>
      <c r="F30" s="12">
        <f>F29*1.169</f>
        <v>490.98</v>
      </c>
      <c r="G30" s="13">
        <f t="shared" si="0"/>
        <v>603.90539999999999</v>
      </c>
      <c r="H30" s="7"/>
      <c r="I30" s="7"/>
    </row>
    <row r="31" spans="1:9" x14ac:dyDescent="0.25">
      <c r="A31" s="54"/>
      <c r="B31" s="54"/>
      <c r="C31" s="54"/>
      <c r="D31" s="56"/>
      <c r="E31" s="11">
        <v>3</v>
      </c>
      <c r="F31" s="12">
        <f>F29*1.332</f>
        <v>559.44000000000005</v>
      </c>
      <c r="G31" s="13">
        <f t="shared" si="0"/>
        <v>688.11120000000005</v>
      </c>
      <c r="H31" s="7"/>
      <c r="I31" s="7"/>
    </row>
    <row r="32" spans="1:9" x14ac:dyDescent="0.25">
      <c r="A32" s="54"/>
      <c r="B32" s="54"/>
      <c r="C32" s="55" t="s">
        <v>20</v>
      </c>
      <c r="D32" s="56"/>
      <c r="E32" s="14">
        <v>1</v>
      </c>
      <c r="F32" s="18">
        <v>420</v>
      </c>
      <c r="G32" s="41">
        <f t="shared" si="0"/>
        <v>516.6</v>
      </c>
      <c r="H32" s="7"/>
      <c r="I32" s="7"/>
    </row>
    <row r="33" spans="1:9" x14ac:dyDescent="0.25">
      <c r="A33" s="54"/>
      <c r="B33" s="54"/>
      <c r="C33" s="55"/>
      <c r="D33" s="56"/>
      <c r="E33" s="14">
        <v>2</v>
      </c>
      <c r="F33" s="15">
        <f>F32*1.165</f>
        <v>489.3</v>
      </c>
      <c r="G33" s="41">
        <f t="shared" si="0"/>
        <v>601.83900000000006</v>
      </c>
      <c r="H33" s="7"/>
      <c r="I33" s="7"/>
    </row>
    <row r="34" spans="1:9" x14ac:dyDescent="0.25">
      <c r="A34" s="54"/>
      <c r="B34" s="54"/>
      <c r="C34" s="55"/>
      <c r="D34" s="56"/>
      <c r="E34" s="14">
        <v>3</v>
      </c>
      <c r="F34" s="15">
        <f>F32*1.338</f>
        <v>561.96</v>
      </c>
      <c r="G34" s="41">
        <f t="shared" si="0"/>
        <v>691.21080000000006</v>
      </c>
      <c r="H34" s="7"/>
      <c r="I34" s="7"/>
    </row>
    <row r="35" spans="1:9" x14ac:dyDescent="0.25">
      <c r="A35" s="54"/>
      <c r="B35" s="54"/>
      <c r="C35" s="54" t="s">
        <v>16</v>
      </c>
      <c r="D35" s="56"/>
      <c r="E35" s="11">
        <v>1</v>
      </c>
      <c r="F35" s="17">
        <v>420</v>
      </c>
      <c r="G35" s="13">
        <f t="shared" si="0"/>
        <v>516.6</v>
      </c>
      <c r="H35" s="7"/>
      <c r="I35" s="7"/>
    </row>
    <row r="36" spans="1:9" x14ac:dyDescent="0.25">
      <c r="A36" s="54"/>
      <c r="B36" s="54"/>
      <c r="C36" s="54"/>
      <c r="D36" s="56"/>
      <c r="E36" s="11">
        <v>2</v>
      </c>
      <c r="F36" s="12">
        <f>F35*1.164</f>
        <v>488.88</v>
      </c>
      <c r="G36" s="13">
        <f t="shared" si="0"/>
        <v>601.32240000000002</v>
      </c>
      <c r="H36" s="7"/>
      <c r="I36" s="7"/>
    </row>
    <row r="37" spans="1:9" x14ac:dyDescent="0.25">
      <c r="A37" s="54"/>
      <c r="B37" s="54"/>
      <c r="C37" s="54"/>
      <c r="D37" s="56"/>
      <c r="E37" s="11">
        <v>3</v>
      </c>
      <c r="F37" s="12">
        <f>F35*1.312</f>
        <v>551.04000000000008</v>
      </c>
      <c r="G37" s="13">
        <f t="shared" si="0"/>
        <v>677.77920000000006</v>
      </c>
      <c r="H37" s="7"/>
      <c r="I37" s="7"/>
    </row>
    <row r="38" spans="1:9" x14ac:dyDescent="0.25">
      <c r="A38" s="54"/>
      <c r="B38" s="54"/>
      <c r="C38" s="19"/>
      <c r="D38" s="56"/>
      <c r="E38" s="19">
        <v>1</v>
      </c>
      <c r="F38" s="18">
        <v>420</v>
      </c>
      <c r="G38" s="41">
        <f t="shared" si="0"/>
        <v>516.6</v>
      </c>
      <c r="H38" s="7"/>
      <c r="I38" s="7"/>
    </row>
    <row r="39" spans="1:9" x14ac:dyDescent="0.25">
      <c r="A39" s="54"/>
      <c r="B39" s="54"/>
      <c r="C39" s="19" t="s">
        <v>17</v>
      </c>
      <c r="D39" s="56"/>
      <c r="E39" s="20">
        <v>2</v>
      </c>
      <c r="F39" s="15">
        <f>F38*1.183</f>
        <v>496.86</v>
      </c>
      <c r="G39" s="41">
        <f t="shared" si="0"/>
        <v>611.13779999999997</v>
      </c>
      <c r="H39" s="7"/>
      <c r="I39" s="7"/>
    </row>
    <row r="40" spans="1:9" x14ac:dyDescent="0.25">
      <c r="A40" s="54"/>
      <c r="B40" s="54"/>
      <c r="C40" s="14"/>
      <c r="D40" s="56"/>
      <c r="E40" s="14">
        <v>3</v>
      </c>
      <c r="F40" s="15">
        <f>F38*1.289</f>
        <v>541.38</v>
      </c>
      <c r="G40" s="41">
        <f t="shared" si="0"/>
        <v>665.89739999999995</v>
      </c>
      <c r="H40" s="7"/>
      <c r="I40" s="7"/>
    </row>
    <row r="41" spans="1:9" x14ac:dyDescent="0.25">
      <c r="A41" s="54">
        <v>4</v>
      </c>
      <c r="B41" s="54"/>
      <c r="C41" s="54" t="s">
        <v>13</v>
      </c>
      <c r="D41" s="54" t="s">
        <v>21</v>
      </c>
      <c r="E41" s="11">
        <v>1</v>
      </c>
      <c r="F41" s="12">
        <f>F29*0.765</f>
        <v>321.3</v>
      </c>
      <c r="G41" s="13">
        <f t="shared" ref="G41:G72" si="1">F41*1.23</f>
        <v>395.19900000000001</v>
      </c>
      <c r="H41" s="7"/>
      <c r="I41" s="7"/>
    </row>
    <row r="42" spans="1:9" x14ac:dyDescent="0.25">
      <c r="A42" s="54"/>
      <c r="B42" s="54"/>
      <c r="C42" s="54"/>
      <c r="D42" s="54"/>
      <c r="E42" s="11">
        <v>2</v>
      </c>
      <c r="F42" s="12">
        <f>F29*0.832</f>
        <v>349.44</v>
      </c>
      <c r="G42" s="13">
        <f t="shared" si="1"/>
        <v>429.81119999999999</v>
      </c>
      <c r="H42" s="7"/>
      <c r="I42" s="7"/>
    </row>
    <row r="43" spans="1:9" x14ac:dyDescent="0.25">
      <c r="A43" s="54"/>
      <c r="B43" s="54"/>
      <c r="C43" s="54"/>
      <c r="D43" s="54"/>
      <c r="E43" s="11">
        <v>3</v>
      </c>
      <c r="F43" s="12">
        <f>F29*0.903</f>
        <v>379.26</v>
      </c>
      <c r="G43" s="13">
        <f t="shared" si="1"/>
        <v>466.4898</v>
      </c>
      <c r="H43" s="7"/>
      <c r="I43" s="7"/>
    </row>
    <row r="44" spans="1:9" x14ac:dyDescent="0.25">
      <c r="A44" s="54"/>
      <c r="B44" s="54"/>
      <c r="C44" s="55" t="s">
        <v>15</v>
      </c>
      <c r="D44" s="54"/>
      <c r="E44" s="14">
        <v>1</v>
      </c>
      <c r="F44" s="15">
        <f>F32*0.719</f>
        <v>301.97999999999996</v>
      </c>
      <c r="G44" s="41">
        <f t="shared" si="1"/>
        <v>371.43539999999996</v>
      </c>
      <c r="H44" s="7"/>
      <c r="I44" s="7"/>
    </row>
    <row r="45" spans="1:9" x14ac:dyDescent="0.25">
      <c r="A45" s="54"/>
      <c r="B45" s="54"/>
      <c r="C45" s="55"/>
      <c r="D45" s="54"/>
      <c r="E45" s="14">
        <v>2</v>
      </c>
      <c r="F45" s="15">
        <f>F32*0.787</f>
        <v>330.54</v>
      </c>
      <c r="G45" s="41">
        <f t="shared" si="1"/>
        <v>406.56420000000003</v>
      </c>
      <c r="H45" s="7"/>
      <c r="I45" s="7"/>
    </row>
    <row r="46" spans="1:9" x14ac:dyDescent="0.25">
      <c r="A46" s="54"/>
      <c r="B46" s="54"/>
      <c r="C46" s="55"/>
      <c r="D46" s="54"/>
      <c r="E46" s="14">
        <v>3</v>
      </c>
      <c r="F46" s="15">
        <f>F32*0.877</f>
        <v>368.34</v>
      </c>
      <c r="G46" s="41">
        <f t="shared" si="1"/>
        <v>453.05819999999994</v>
      </c>
      <c r="H46" s="7"/>
      <c r="I46" s="7"/>
    </row>
    <row r="47" spans="1:9" x14ac:dyDescent="0.25">
      <c r="A47" s="54"/>
      <c r="B47" s="54"/>
      <c r="C47" s="54" t="s">
        <v>16</v>
      </c>
      <c r="D47" s="54"/>
      <c r="E47" s="11">
        <v>1</v>
      </c>
      <c r="F47" s="12">
        <f>F35*0.781</f>
        <v>328.02000000000004</v>
      </c>
      <c r="G47" s="13">
        <f t="shared" si="1"/>
        <v>403.46460000000002</v>
      </c>
      <c r="H47" s="7"/>
      <c r="I47" s="7"/>
    </row>
    <row r="48" spans="1:9" x14ac:dyDescent="0.25">
      <c r="A48" s="54"/>
      <c r="B48" s="54"/>
      <c r="C48" s="54"/>
      <c r="D48" s="54"/>
      <c r="E48" s="11">
        <v>2</v>
      </c>
      <c r="F48" s="12">
        <f>F35*0.864</f>
        <v>362.88</v>
      </c>
      <c r="G48" s="13">
        <f t="shared" si="1"/>
        <v>446.3424</v>
      </c>
      <c r="H48" s="7"/>
      <c r="I48" s="7"/>
    </row>
    <row r="49" spans="1:9" x14ac:dyDescent="0.25">
      <c r="A49" s="54"/>
      <c r="B49" s="54"/>
      <c r="C49" s="54"/>
      <c r="D49" s="54"/>
      <c r="E49" s="11">
        <v>3</v>
      </c>
      <c r="F49" s="12">
        <f>F35*0.998</f>
        <v>419.16</v>
      </c>
      <c r="G49" s="13">
        <f t="shared" si="1"/>
        <v>515.56680000000006</v>
      </c>
      <c r="H49" s="7"/>
      <c r="I49" s="7"/>
    </row>
    <row r="50" spans="1:9" x14ac:dyDescent="0.25">
      <c r="A50" s="54"/>
      <c r="B50" s="54"/>
      <c r="C50" s="55" t="s">
        <v>17</v>
      </c>
      <c r="D50" s="54"/>
      <c r="E50" s="14">
        <v>1</v>
      </c>
      <c r="F50" s="15">
        <f>F38*0.711</f>
        <v>298.62</v>
      </c>
      <c r="G50" s="41">
        <f t="shared" si="1"/>
        <v>367.30259999999998</v>
      </c>
      <c r="H50" s="7"/>
      <c r="I50" s="7"/>
    </row>
    <row r="51" spans="1:9" x14ac:dyDescent="0.25">
      <c r="A51" s="54"/>
      <c r="B51" s="54"/>
      <c r="C51" s="55"/>
      <c r="D51" s="54"/>
      <c r="E51" s="14">
        <v>2</v>
      </c>
      <c r="F51" s="15">
        <f>F38*0.762</f>
        <v>320.04000000000002</v>
      </c>
      <c r="G51" s="41">
        <f t="shared" si="1"/>
        <v>393.64920000000001</v>
      </c>
      <c r="H51" s="7"/>
      <c r="I51" s="7"/>
    </row>
    <row r="52" spans="1:9" x14ac:dyDescent="0.25">
      <c r="A52" s="54"/>
      <c r="B52" s="54"/>
      <c r="C52" s="55"/>
      <c r="D52" s="54"/>
      <c r="E52" s="14">
        <v>3</v>
      </c>
      <c r="F52" s="15">
        <f>F38*0.804</f>
        <v>337.68</v>
      </c>
      <c r="G52" s="41">
        <f t="shared" si="1"/>
        <v>415.34640000000002</v>
      </c>
      <c r="H52" s="7"/>
      <c r="I52" s="7"/>
    </row>
    <row r="53" spans="1:9" x14ac:dyDescent="0.25">
      <c r="A53" s="54">
        <v>5</v>
      </c>
      <c r="B53" s="54" t="s">
        <v>22</v>
      </c>
      <c r="C53" s="54" t="s">
        <v>13</v>
      </c>
      <c r="D53" s="54" t="s">
        <v>23</v>
      </c>
      <c r="E53" s="11">
        <v>2</v>
      </c>
      <c r="F53" s="12">
        <f>F69*1.634</f>
        <v>653.59999999999991</v>
      </c>
      <c r="G53" s="13">
        <f t="shared" si="1"/>
        <v>803.92799999999988</v>
      </c>
      <c r="H53" s="7"/>
      <c r="I53" s="7"/>
    </row>
    <row r="54" spans="1:9" x14ac:dyDescent="0.25">
      <c r="A54" s="54"/>
      <c r="B54" s="54"/>
      <c r="C54" s="54"/>
      <c r="D54" s="54"/>
      <c r="E54" s="11">
        <v>3</v>
      </c>
      <c r="F54" s="12">
        <f>F69*2.001</f>
        <v>800.4</v>
      </c>
      <c r="G54" s="13">
        <f t="shared" si="1"/>
        <v>984.49199999999996</v>
      </c>
      <c r="H54" s="7"/>
      <c r="I54" s="7"/>
    </row>
    <row r="55" spans="1:9" x14ac:dyDescent="0.25">
      <c r="A55" s="54"/>
      <c r="B55" s="54"/>
      <c r="C55" s="55" t="s">
        <v>24</v>
      </c>
      <c r="D55" s="54"/>
      <c r="E55" s="14">
        <v>2</v>
      </c>
      <c r="F55" s="15">
        <f>F72*1.697</f>
        <v>678.80000000000007</v>
      </c>
      <c r="G55" s="41">
        <f t="shared" si="1"/>
        <v>834.92400000000009</v>
      </c>
      <c r="H55" s="7"/>
      <c r="I55" s="7"/>
    </row>
    <row r="56" spans="1:9" x14ac:dyDescent="0.25">
      <c r="A56" s="54"/>
      <c r="B56" s="54"/>
      <c r="C56" s="55"/>
      <c r="D56" s="54"/>
      <c r="E56" s="14">
        <v>3</v>
      </c>
      <c r="F56" s="15">
        <f>F72*2.011</f>
        <v>804.40000000000009</v>
      </c>
      <c r="G56" s="41">
        <f t="shared" si="1"/>
        <v>989.41200000000015</v>
      </c>
      <c r="H56" s="7"/>
      <c r="I56" s="7"/>
    </row>
    <row r="57" spans="1:9" x14ac:dyDescent="0.25">
      <c r="A57" s="54"/>
      <c r="B57" s="54"/>
      <c r="C57" s="54" t="s">
        <v>25</v>
      </c>
      <c r="D57" s="54"/>
      <c r="E57" s="11">
        <v>2</v>
      </c>
      <c r="F57" s="12">
        <f>F75*1.755</f>
        <v>702</v>
      </c>
      <c r="G57" s="13">
        <f t="shared" si="1"/>
        <v>863.46</v>
      </c>
      <c r="H57" s="7"/>
      <c r="I57" s="7"/>
    </row>
    <row r="58" spans="1:9" x14ac:dyDescent="0.25">
      <c r="A58" s="54"/>
      <c r="B58" s="54"/>
      <c r="C58" s="54"/>
      <c r="D58" s="54"/>
      <c r="E58" s="11">
        <v>3</v>
      </c>
      <c r="F58" s="12">
        <f>F75*2.166</f>
        <v>866.4</v>
      </c>
      <c r="G58" s="13">
        <f t="shared" si="1"/>
        <v>1065.672</v>
      </c>
      <c r="H58" s="7"/>
      <c r="I58" s="7"/>
    </row>
    <row r="59" spans="1:9" x14ac:dyDescent="0.25">
      <c r="A59" s="54"/>
      <c r="B59" s="54"/>
      <c r="C59" s="55" t="s">
        <v>26</v>
      </c>
      <c r="D59" s="54"/>
      <c r="E59" s="14">
        <v>2</v>
      </c>
      <c r="F59" s="15">
        <f>F78*1.555</f>
        <v>622</v>
      </c>
      <c r="G59" s="41">
        <f t="shared" si="1"/>
        <v>765.06</v>
      </c>
      <c r="H59" s="7"/>
      <c r="I59" s="7"/>
    </row>
    <row r="60" spans="1:9" x14ac:dyDescent="0.25">
      <c r="A60" s="54"/>
      <c r="B60" s="54"/>
      <c r="C60" s="55"/>
      <c r="D60" s="54"/>
      <c r="E60" s="14">
        <v>3</v>
      </c>
      <c r="F60" s="15">
        <f>F79*1.881</f>
        <v>875.79359999999997</v>
      </c>
      <c r="G60" s="41">
        <f t="shared" si="1"/>
        <v>1077.226128</v>
      </c>
      <c r="H60" s="7"/>
      <c r="I60" s="7"/>
    </row>
    <row r="61" spans="1:9" ht="15" customHeight="1" x14ac:dyDescent="0.25">
      <c r="A61" s="54">
        <v>6</v>
      </c>
      <c r="B61" s="54"/>
      <c r="C61" s="57" t="s">
        <v>13</v>
      </c>
      <c r="D61" s="57" t="s">
        <v>27</v>
      </c>
      <c r="E61" s="11">
        <v>2</v>
      </c>
      <c r="F61" s="12">
        <f>F69*1.354</f>
        <v>541.6</v>
      </c>
      <c r="G61" s="13">
        <f t="shared" si="1"/>
        <v>666.16800000000001</v>
      </c>
      <c r="H61" s="7"/>
      <c r="I61" s="7"/>
    </row>
    <row r="62" spans="1:9" x14ac:dyDescent="0.25">
      <c r="A62" s="54"/>
      <c r="B62" s="54"/>
      <c r="C62" s="57"/>
      <c r="D62" s="57"/>
      <c r="E62" s="11">
        <v>3</v>
      </c>
      <c r="F62" s="12">
        <f>F69*1.546</f>
        <v>618.4</v>
      </c>
      <c r="G62" s="13">
        <f t="shared" si="1"/>
        <v>760.63199999999995</v>
      </c>
      <c r="H62" s="7"/>
      <c r="I62" s="7"/>
    </row>
    <row r="63" spans="1:9" ht="13.9" customHeight="1" x14ac:dyDescent="0.25">
      <c r="A63" s="54"/>
      <c r="B63" s="54"/>
      <c r="C63" s="58" t="s">
        <v>24</v>
      </c>
      <c r="D63" s="57"/>
      <c r="E63" s="14">
        <v>2</v>
      </c>
      <c r="F63" s="15">
        <f>F72*1.399</f>
        <v>559.6</v>
      </c>
      <c r="G63" s="41">
        <f t="shared" si="1"/>
        <v>688.30799999999999</v>
      </c>
      <c r="H63" s="7"/>
      <c r="I63" s="7"/>
    </row>
    <row r="64" spans="1:9" x14ac:dyDescent="0.25">
      <c r="A64" s="54"/>
      <c r="B64" s="54"/>
      <c r="C64" s="58"/>
      <c r="D64" s="57"/>
      <c r="E64" s="14">
        <v>3</v>
      </c>
      <c r="F64" s="15">
        <f>F72*1.632</f>
        <v>652.79999999999995</v>
      </c>
      <c r="G64" s="41">
        <f t="shared" si="1"/>
        <v>802.94399999999996</v>
      </c>
      <c r="H64" s="7"/>
      <c r="I64" s="7"/>
    </row>
    <row r="65" spans="1:13" ht="15" customHeight="1" x14ac:dyDescent="0.25">
      <c r="A65" s="54"/>
      <c r="B65" s="54"/>
      <c r="C65" s="57" t="s">
        <v>25</v>
      </c>
      <c r="D65" s="57"/>
      <c r="E65" s="21">
        <v>2</v>
      </c>
      <c r="F65" s="12">
        <f>F75*1.422</f>
        <v>568.79999999999995</v>
      </c>
      <c r="G65" s="13">
        <f t="shared" si="1"/>
        <v>699.62399999999991</v>
      </c>
      <c r="H65" s="7"/>
      <c r="I65" s="7"/>
    </row>
    <row r="66" spans="1:13" x14ac:dyDescent="0.25">
      <c r="A66" s="54"/>
      <c r="B66" s="54"/>
      <c r="C66" s="57"/>
      <c r="D66" s="57"/>
      <c r="E66" s="11">
        <v>3</v>
      </c>
      <c r="F66" s="12">
        <f>F75*1.639</f>
        <v>655.6</v>
      </c>
      <c r="G66" s="13">
        <f t="shared" si="1"/>
        <v>806.38800000000003</v>
      </c>
      <c r="H66" s="7"/>
      <c r="I66" s="7"/>
    </row>
    <row r="67" spans="1:13" ht="15" customHeight="1" x14ac:dyDescent="0.25">
      <c r="A67" s="54"/>
      <c r="B67" s="54"/>
      <c r="C67" s="58" t="s">
        <v>26</v>
      </c>
      <c r="D67" s="57"/>
      <c r="E67" s="14">
        <v>2</v>
      </c>
      <c r="F67" s="15">
        <f>F78*1.352</f>
        <v>540.80000000000007</v>
      </c>
      <c r="G67" s="41">
        <f t="shared" si="1"/>
        <v>665.18400000000008</v>
      </c>
      <c r="H67" s="7"/>
      <c r="I67" s="7"/>
    </row>
    <row r="68" spans="1:13" x14ac:dyDescent="0.25">
      <c r="A68" s="54"/>
      <c r="B68" s="54"/>
      <c r="C68" s="58"/>
      <c r="D68" s="57"/>
      <c r="E68" s="14">
        <v>3</v>
      </c>
      <c r="F68" s="15">
        <f>F78*1.479</f>
        <v>591.6</v>
      </c>
      <c r="G68" s="41">
        <f t="shared" si="1"/>
        <v>727.66800000000001</v>
      </c>
      <c r="H68" s="7"/>
      <c r="I68" s="7"/>
    </row>
    <row r="69" spans="1:13" x14ac:dyDescent="0.25">
      <c r="A69" s="54">
        <v>7</v>
      </c>
      <c r="B69" s="54"/>
      <c r="C69" s="54" t="s">
        <v>13</v>
      </c>
      <c r="D69" s="54" t="s">
        <v>28</v>
      </c>
      <c r="E69" s="11">
        <v>1</v>
      </c>
      <c r="F69" s="17">
        <v>400</v>
      </c>
      <c r="G69" s="13">
        <f t="shared" si="1"/>
        <v>492</v>
      </c>
      <c r="H69" s="7"/>
      <c r="I69" s="7"/>
    </row>
    <row r="70" spans="1:13" x14ac:dyDescent="0.25">
      <c r="A70" s="54"/>
      <c r="B70" s="54"/>
      <c r="C70" s="54"/>
      <c r="D70" s="54"/>
      <c r="E70" s="11">
        <v>2</v>
      </c>
      <c r="F70" s="12">
        <f>F69*1.169</f>
        <v>467.6</v>
      </c>
      <c r="G70" s="13">
        <f t="shared" si="1"/>
        <v>575.14800000000002</v>
      </c>
      <c r="H70" s="7"/>
      <c r="I70" s="7"/>
    </row>
    <row r="71" spans="1:13" x14ac:dyDescent="0.25">
      <c r="A71" s="54"/>
      <c r="B71" s="54"/>
      <c r="C71" s="54"/>
      <c r="D71" s="54"/>
      <c r="E71" s="11">
        <v>3</v>
      </c>
      <c r="F71" s="12">
        <f>F69*1.332</f>
        <v>532.80000000000007</v>
      </c>
      <c r="G71" s="13">
        <f t="shared" si="1"/>
        <v>655.34400000000005</v>
      </c>
      <c r="H71" s="7"/>
      <c r="I71" s="7"/>
    </row>
    <row r="72" spans="1:13" x14ac:dyDescent="0.25">
      <c r="A72" s="54"/>
      <c r="B72" s="54"/>
      <c r="C72" s="55" t="s">
        <v>24</v>
      </c>
      <c r="D72" s="54"/>
      <c r="E72" s="14">
        <v>1</v>
      </c>
      <c r="F72" s="18">
        <v>400</v>
      </c>
      <c r="G72" s="41">
        <f t="shared" si="1"/>
        <v>492</v>
      </c>
      <c r="H72" s="7"/>
      <c r="I72" s="7"/>
    </row>
    <row r="73" spans="1:13" x14ac:dyDescent="0.25">
      <c r="A73" s="54"/>
      <c r="B73" s="54"/>
      <c r="C73" s="55"/>
      <c r="D73" s="54"/>
      <c r="E73" s="14">
        <v>2</v>
      </c>
      <c r="F73" s="15">
        <f>F72*1.164</f>
        <v>465.59999999999997</v>
      </c>
      <c r="G73" s="41">
        <f t="shared" ref="G73:G103" si="2">F73*1.23</f>
        <v>572.68799999999999</v>
      </c>
      <c r="H73" s="7"/>
      <c r="I73" s="7"/>
    </row>
    <row r="74" spans="1:13" x14ac:dyDescent="0.25">
      <c r="A74" s="54"/>
      <c r="B74" s="54"/>
      <c r="C74" s="55"/>
      <c r="D74" s="54"/>
      <c r="E74" s="14">
        <v>3</v>
      </c>
      <c r="F74" s="15">
        <f>F72*1.312</f>
        <v>524.80000000000007</v>
      </c>
      <c r="G74" s="41">
        <f t="shared" si="2"/>
        <v>645.50400000000002</v>
      </c>
      <c r="H74" s="7"/>
      <c r="I74" s="7"/>
    </row>
    <row r="75" spans="1:13" x14ac:dyDescent="0.25">
      <c r="A75" s="54"/>
      <c r="B75" s="54"/>
      <c r="C75" s="54" t="s">
        <v>25</v>
      </c>
      <c r="D75" s="54"/>
      <c r="E75" s="11">
        <v>1</v>
      </c>
      <c r="F75" s="17">
        <v>400</v>
      </c>
      <c r="G75" s="13">
        <f t="shared" si="2"/>
        <v>492</v>
      </c>
      <c r="H75" s="7"/>
      <c r="I75" s="7"/>
      <c r="M75" s="22"/>
    </row>
    <row r="76" spans="1:13" x14ac:dyDescent="0.25">
      <c r="A76" s="54"/>
      <c r="B76" s="54"/>
      <c r="C76" s="54"/>
      <c r="D76" s="54"/>
      <c r="E76" s="11">
        <v>2</v>
      </c>
      <c r="F76" s="12">
        <f>F75*1.183</f>
        <v>473.20000000000005</v>
      </c>
      <c r="G76" s="13">
        <f t="shared" si="2"/>
        <v>582.03600000000006</v>
      </c>
      <c r="H76" s="7"/>
      <c r="I76" s="7"/>
    </row>
    <row r="77" spans="1:13" x14ac:dyDescent="0.25">
      <c r="A77" s="54"/>
      <c r="B77" s="54"/>
      <c r="C77" s="54"/>
      <c r="D77" s="54"/>
      <c r="E77" s="11">
        <v>3</v>
      </c>
      <c r="F77" s="12">
        <f>F75*1.289</f>
        <v>515.6</v>
      </c>
      <c r="G77" s="13">
        <f t="shared" si="2"/>
        <v>634.18799999999999</v>
      </c>
      <c r="H77" s="7"/>
      <c r="I77" s="7"/>
    </row>
    <row r="78" spans="1:13" x14ac:dyDescent="0.25">
      <c r="A78" s="54"/>
      <c r="B78" s="54"/>
      <c r="C78" s="55" t="s">
        <v>29</v>
      </c>
      <c r="D78" s="54"/>
      <c r="E78" s="14">
        <v>1</v>
      </c>
      <c r="F78" s="18">
        <v>400</v>
      </c>
      <c r="G78" s="41">
        <f t="shared" si="2"/>
        <v>492</v>
      </c>
      <c r="H78" s="7"/>
      <c r="I78" s="7"/>
    </row>
    <row r="79" spans="1:13" x14ac:dyDescent="0.25">
      <c r="A79" s="54"/>
      <c r="B79" s="54"/>
      <c r="C79" s="55"/>
      <c r="D79" s="54"/>
      <c r="E79" s="14">
        <v>2</v>
      </c>
      <c r="F79" s="15">
        <f>F78*1.164</f>
        <v>465.59999999999997</v>
      </c>
      <c r="G79" s="41">
        <f t="shared" si="2"/>
        <v>572.68799999999999</v>
      </c>
      <c r="H79" s="7"/>
      <c r="I79" s="7"/>
    </row>
    <row r="80" spans="1:13" x14ac:dyDescent="0.25">
      <c r="A80" s="54"/>
      <c r="B80" s="54"/>
      <c r="C80" s="55"/>
      <c r="D80" s="54"/>
      <c r="E80" s="14">
        <v>3</v>
      </c>
      <c r="F80" s="15">
        <f>F78*1.312</f>
        <v>524.80000000000007</v>
      </c>
      <c r="G80" s="41">
        <f t="shared" si="2"/>
        <v>645.50400000000002</v>
      </c>
      <c r="H80" s="7"/>
      <c r="I80" s="7"/>
    </row>
    <row r="81" spans="1:9" x14ac:dyDescent="0.25">
      <c r="A81" s="54">
        <v>8</v>
      </c>
      <c r="B81" s="54"/>
      <c r="C81" s="54" t="s">
        <v>13</v>
      </c>
      <c r="D81" s="54" t="s">
        <v>30</v>
      </c>
      <c r="E81" s="11">
        <v>1</v>
      </c>
      <c r="F81" s="12">
        <f>F69*0.765</f>
        <v>306</v>
      </c>
      <c r="G81" s="13">
        <f t="shared" si="2"/>
        <v>376.38</v>
      </c>
      <c r="H81" s="7"/>
      <c r="I81" s="7"/>
    </row>
    <row r="82" spans="1:9" x14ac:dyDescent="0.25">
      <c r="A82" s="54"/>
      <c r="B82" s="54"/>
      <c r="C82" s="54"/>
      <c r="D82" s="54"/>
      <c r="E82" s="11">
        <v>2</v>
      </c>
      <c r="F82" s="12">
        <f>F69*0.832</f>
        <v>332.8</v>
      </c>
      <c r="G82" s="13">
        <f t="shared" si="2"/>
        <v>409.34399999999999</v>
      </c>
      <c r="H82" s="7"/>
      <c r="I82" s="7"/>
    </row>
    <row r="83" spans="1:9" x14ac:dyDescent="0.25">
      <c r="A83" s="54"/>
      <c r="B83" s="54"/>
      <c r="C83" s="54"/>
      <c r="D83" s="54"/>
      <c r="E83" s="11">
        <v>3</v>
      </c>
      <c r="F83" s="12">
        <f>F69*0.903</f>
        <v>361.2</v>
      </c>
      <c r="G83" s="13">
        <f t="shared" si="2"/>
        <v>444.27599999999995</v>
      </c>
      <c r="H83" s="7"/>
      <c r="I83" s="7"/>
    </row>
    <row r="84" spans="1:9" x14ac:dyDescent="0.25">
      <c r="A84" s="54"/>
      <c r="B84" s="54"/>
      <c r="C84" s="55" t="s">
        <v>31</v>
      </c>
      <c r="D84" s="54"/>
      <c r="E84" s="14">
        <v>1</v>
      </c>
      <c r="F84" s="15">
        <f>F72*0.719</f>
        <v>287.59999999999997</v>
      </c>
      <c r="G84" s="41">
        <f t="shared" si="2"/>
        <v>353.74799999999993</v>
      </c>
      <c r="H84" s="7"/>
      <c r="I84" s="7"/>
    </row>
    <row r="85" spans="1:9" x14ac:dyDescent="0.25">
      <c r="A85" s="54"/>
      <c r="B85" s="54"/>
      <c r="C85" s="55"/>
      <c r="D85" s="54"/>
      <c r="E85" s="14">
        <v>2</v>
      </c>
      <c r="F85" s="15">
        <f>F72*0.787</f>
        <v>314.8</v>
      </c>
      <c r="G85" s="41">
        <f t="shared" si="2"/>
        <v>387.20400000000001</v>
      </c>
      <c r="H85" s="7"/>
      <c r="I85" s="7"/>
    </row>
    <row r="86" spans="1:9" x14ac:dyDescent="0.25">
      <c r="A86" s="54"/>
      <c r="B86" s="54"/>
      <c r="C86" s="55"/>
      <c r="D86" s="54"/>
      <c r="E86" s="19">
        <v>3</v>
      </c>
      <c r="F86" s="15">
        <f>F72*0.877</f>
        <v>350.8</v>
      </c>
      <c r="G86" s="41">
        <f t="shared" si="2"/>
        <v>431.48399999999998</v>
      </c>
      <c r="H86" s="7"/>
      <c r="I86" s="7"/>
    </row>
    <row r="87" spans="1:9" x14ac:dyDescent="0.25">
      <c r="A87" s="54"/>
      <c r="B87" s="54"/>
      <c r="C87" s="54" t="s">
        <v>25</v>
      </c>
      <c r="D87" s="54"/>
      <c r="E87" s="23">
        <v>1</v>
      </c>
      <c r="F87" s="12">
        <f>F75*0.711</f>
        <v>284.39999999999998</v>
      </c>
      <c r="G87" s="13">
        <f t="shared" si="2"/>
        <v>349.81199999999995</v>
      </c>
      <c r="H87" s="7"/>
      <c r="I87" s="7"/>
    </row>
    <row r="88" spans="1:9" x14ac:dyDescent="0.25">
      <c r="A88" s="54"/>
      <c r="B88" s="54"/>
      <c r="C88" s="54"/>
      <c r="D88" s="54"/>
      <c r="E88" s="23">
        <v>2</v>
      </c>
      <c r="F88" s="12">
        <f>F75*0.762</f>
        <v>304.8</v>
      </c>
      <c r="G88" s="13">
        <f t="shared" si="2"/>
        <v>374.904</v>
      </c>
      <c r="H88" s="7"/>
      <c r="I88" s="7"/>
    </row>
    <row r="89" spans="1:9" x14ac:dyDescent="0.25">
      <c r="A89" s="54"/>
      <c r="B89" s="54"/>
      <c r="C89" s="54"/>
      <c r="D89" s="54"/>
      <c r="E89" s="23">
        <v>3</v>
      </c>
      <c r="F89" s="12">
        <f>F75*0.804</f>
        <v>321.60000000000002</v>
      </c>
      <c r="G89" s="13">
        <f t="shared" si="2"/>
        <v>395.56800000000004</v>
      </c>
      <c r="H89" s="7"/>
      <c r="I89" s="7"/>
    </row>
    <row r="90" spans="1:9" x14ac:dyDescent="0.25">
      <c r="A90" s="54"/>
      <c r="B90" s="54"/>
      <c r="C90" s="55" t="s">
        <v>26</v>
      </c>
      <c r="D90" s="54"/>
      <c r="E90" s="20">
        <v>1</v>
      </c>
      <c r="F90" s="15">
        <f>F78*0.781</f>
        <v>312.40000000000003</v>
      </c>
      <c r="G90" s="41">
        <f t="shared" si="2"/>
        <v>384.25200000000001</v>
      </c>
      <c r="H90" s="7"/>
      <c r="I90" s="7"/>
    </row>
    <row r="91" spans="1:9" x14ac:dyDescent="0.25">
      <c r="A91" s="54"/>
      <c r="B91" s="54"/>
      <c r="C91" s="55"/>
      <c r="D91" s="54"/>
      <c r="E91" s="14">
        <v>2</v>
      </c>
      <c r="F91" s="15">
        <f>F78*0.864</f>
        <v>345.6</v>
      </c>
      <c r="G91" s="41">
        <f t="shared" si="2"/>
        <v>425.08800000000002</v>
      </c>
      <c r="H91" s="7"/>
      <c r="I91" s="7"/>
    </row>
    <row r="92" spans="1:9" x14ac:dyDescent="0.25">
      <c r="A92" s="54"/>
      <c r="B92" s="54"/>
      <c r="C92" s="55"/>
      <c r="D92" s="54"/>
      <c r="E92" s="14">
        <v>3</v>
      </c>
      <c r="F92" s="15">
        <f>F78*0.998</f>
        <v>399.2</v>
      </c>
      <c r="G92" s="41">
        <f t="shared" si="2"/>
        <v>491.01599999999996</v>
      </c>
      <c r="H92" s="7"/>
      <c r="I92" s="7"/>
    </row>
    <row r="93" spans="1:9" x14ac:dyDescent="0.25">
      <c r="A93" s="16">
        <v>9</v>
      </c>
      <c r="B93" s="21" t="s">
        <v>32</v>
      </c>
      <c r="C93" s="21" t="s">
        <v>33</v>
      </c>
      <c r="D93" s="21" t="s">
        <v>34</v>
      </c>
      <c r="E93" s="21" t="s">
        <v>35</v>
      </c>
      <c r="F93" s="21">
        <v>400</v>
      </c>
      <c r="G93" s="13">
        <f t="shared" si="2"/>
        <v>492</v>
      </c>
      <c r="H93" s="7"/>
      <c r="I93" s="7"/>
    </row>
    <row r="94" spans="1:9" x14ac:dyDescent="0.25">
      <c r="A94" s="16">
        <v>10</v>
      </c>
      <c r="B94" s="24" t="s">
        <v>36</v>
      </c>
      <c r="C94" s="21" t="s">
        <v>33</v>
      </c>
      <c r="D94" s="24" t="s">
        <v>37</v>
      </c>
      <c r="E94" s="21" t="s">
        <v>38</v>
      </c>
      <c r="F94" s="24">
        <v>250</v>
      </c>
      <c r="G94" s="41">
        <f t="shared" si="2"/>
        <v>307.5</v>
      </c>
      <c r="H94" s="7"/>
      <c r="I94" s="7"/>
    </row>
    <row r="95" spans="1:9" x14ac:dyDescent="0.25">
      <c r="A95" s="16">
        <v>11</v>
      </c>
      <c r="B95" s="21" t="s">
        <v>39</v>
      </c>
      <c r="C95" s="21" t="s">
        <v>33</v>
      </c>
      <c r="D95" s="21" t="s">
        <v>40</v>
      </c>
      <c r="E95" s="21" t="s">
        <v>35</v>
      </c>
      <c r="F95" s="21">
        <v>210</v>
      </c>
      <c r="G95" s="13">
        <f t="shared" si="2"/>
        <v>258.3</v>
      </c>
      <c r="H95" s="25"/>
      <c r="I95" s="7"/>
    </row>
    <row r="96" spans="1:9" x14ac:dyDescent="0.25">
      <c r="A96" s="16">
        <v>12</v>
      </c>
      <c r="B96" s="24" t="s">
        <v>41</v>
      </c>
      <c r="C96" s="21" t="s">
        <v>33</v>
      </c>
      <c r="D96" s="26" t="s">
        <v>42</v>
      </c>
      <c r="E96" s="21" t="s">
        <v>38</v>
      </c>
      <c r="F96" s="24">
        <v>400</v>
      </c>
      <c r="G96" s="41">
        <f t="shared" si="2"/>
        <v>492</v>
      </c>
      <c r="H96" s="7"/>
      <c r="I96" s="7"/>
    </row>
    <row r="97" spans="1:12" x14ac:dyDescent="0.25">
      <c r="A97" s="27">
        <v>13</v>
      </c>
      <c r="B97" s="21" t="s">
        <v>43</v>
      </c>
      <c r="C97" s="21" t="s">
        <v>44</v>
      </c>
      <c r="D97" s="1" t="s">
        <v>45</v>
      </c>
      <c r="E97" s="21" t="s">
        <v>38</v>
      </c>
      <c r="F97" s="21">
        <v>290</v>
      </c>
      <c r="G97" s="13">
        <f t="shared" si="2"/>
        <v>356.7</v>
      </c>
      <c r="H97" s="7"/>
      <c r="I97" s="7"/>
    </row>
    <row r="98" spans="1:12" x14ac:dyDescent="0.25">
      <c r="A98" s="2">
        <v>14</v>
      </c>
      <c r="B98" s="26" t="s">
        <v>46</v>
      </c>
      <c r="C98" s="28" t="s">
        <v>44</v>
      </c>
      <c r="D98" s="26" t="s">
        <v>47</v>
      </c>
      <c r="E98" s="21" t="s">
        <v>35</v>
      </c>
      <c r="F98" s="24">
        <v>300</v>
      </c>
      <c r="G98" s="41">
        <f t="shared" si="2"/>
        <v>369</v>
      </c>
      <c r="H98" s="7"/>
      <c r="I98" s="7"/>
    </row>
    <row r="99" spans="1:12" x14ac:dyDescent="0.25">
      <c r="A99" s="29">
        <v>15</v>
      </c>
      <c r="B99" s="54" t="s">
        <v>48</v>
      </c>
      <c r="C99" s="59" t="s">
        <v>44</v>
      </c>
      <c r="D99" s="1" t="s">
        <v>49</v>
      </c>
      <c r="E99" s="30" t="s">
        <v>38</v>
      </c>
      <c r="F99" s="21">
        <v>150</v>
      </c>
      <c r="G99" s="13">
        <f t="shared" si="2"/>
        <v>184.5</v>
      </c>
      <c r="H99" s="7"/>
      <c r="I99" s="7"/>
    </row>
    <row r="100" spans="1:12" x14ac:dyDescent="0.25">
      <c r="A100" s="29">
        <v>16</v>
      </c>
      <c r="B100" s="54"/>
      <c r="C100" s="59"/>
      <c r="D100" s="21" t="s">
        <v>50</v>
      </c>
      <c r="E100" s="30" t="s">
        <v>35</v>
      </c>
      <c r="F100" s="21">
        <v>85</v>
      </c>
      <c r="G100" s="13">
        <f t="shared" si="2"/>
        <v>104.55</v>
      </c>
      <c r="H100" s="7"/>
      <c r="I100" s="7"/>
      <c r="L100" s="31"/>
    </row>
    <row r="101" spans="1:12" x14ac:dyDescent="0.25">
      <c r="A101" s="16">
        <v>17</v>
      </c>
      <c r="B101" s="24" t="s">
        <v>51</v>
      </c>
      <c r="C101" s="21" t="s">
        <v>44</v>
      </c>
      <c r="D101" s="24" t="s">
        <v>52</v>
      </c>
      <c r="E101" s="21" t="s">
        <v>38</v>
      </c>
      <c r="F101" s="24">
        <v>150</v>
      </c>
      <c r="G101" s="41">
        <f t="shared" si="2"/>
        <v>184.5</v>
      </c>
      <c r="H101" s="7"/>
      <c r="I101" s="7"/>
    </row>
    <row r="102" spans="1:12" ht="63.75" x14ac:dyDescent="0.25">
      <c r="A102" s="16">
        <v>18</v>
      </c>
      <c r="B102" s="55" t="s">
        <v>53</v>
      </c>
      <c r="C102" s="21" t="s">
        <v>44</v>
      </c>
      <c r="D102" s="32" t="s">
        <v>54</v>
      </c>
      <c r="E102" s="21" t="s">
        <v>35</v>
      </c>
      <c r="F102" s="24">
        <v>25</v>
      </c>
      <c r="G102" s="41">
        <f t="shared" si="2"/>
        <v>30.75</v>
      </c>
      <c r="H102" s="7"/>
      <c r="I102" s="7"/>
    </row>
    <row r="103" spans="1:12" x14ac:dyDescent="0.25">
      <c r="A103" s="16">
        <v>19</v>
      </c>
      <c r="B103" s="55"/>
      <c r="C103" s="21" t="s">
        <v>44</v>
      </c>
      <c r="D103" s="24" t="s">
        <v>55</v>
      </c>
      <c r="E103" s="21" t="s">
        <v>35</v>
      </c>
      <c r="F103" s="24">
        <v>45</v>
      </c>
      <c r="G103" s="41">
        <f t="shared" si="2"/>
        <v>55.35</v>
      </c>
      <c r="H103" s="7"/>
      <c r="I103" s="7"/>
    </row>
    <row r="104" spans="1:12" x14ac:dyDescent="0.25">
      <c r="A104" s="60" t="s">
        <v>56</v>
      </c>
      <c r="B104" s="60"/>
      <c r="C104" s="60"/>
      <c r="D104" s="60"/>
      <c r="E104" s="60"/>
      <c r="F104" s="60"/>
      <c r="G104" s="60"/>
      <c r="H104" s="7"/>
      <c r="I104" s="7"/>
    </row>
    <row r="105" spans="1:12" x14ac:dyDescent="0.25">
      <c r="A105" s="54">
        <v>20</v>
      </c>
      <c r="B105" s="54" t="s">
        <v>12</v>
      </c>
      <c r="C105" s="54" t="s">
        <v>57</v>
      </c>
      <c r="D105" s="54" t="s">
        <v>14</v>
      </c>
      <c r="E105" s="11">
        <v>2</v>
      </c>
      <c r="F105" s="12">
        <f>F145*2.89</f>
        <v>3179</v>
      </c>
      <c r="G105" s="13">
        <f t="shared" ref="G105:G136" si="3">F105*1.23</f>
        <v>3910.17</v>
      </c>
      <c r="H105" s="7"/>
      <c r="I105" s="7"/>
    </row>
    <row r="106" spans="1:12" x14ac:dyDescent="0.25">
      <c r="A106" s="54"/>
      <c r="B106" s="54"/>
      <c r="C106" s="54"/>
      <c r="D106" s="54"/>
      <c r="E106" s="11">
        <v>3</v>
      </c>
      <c r="F106" s="12">
        <f>F145*3.7</f>
        <v>4070</v>
      </c>
      <c r="G106" s="13">
        <f t="shared" si="3"/>
        <v>5006.1000000000004</v>
      </c>
      <c r="H106" s="7"/>
      <c r="I106" s="7"/>
    </row>
    <row r="107" spans="1:12" x14ac:dyDescent="0.25">
      <c r="A107" s="54"/>
      <c r="B107" s="54"/>
      <c r="C107" s="55" t="s">
        <v>58</v>
      </c>
      <c r="D107" s="54"/>
      <c r="E107" s="14">
        <v>2</v>
      </c>
      <c r="F107" s="15">
        <f>F148*2.89</f>
        <v>1878.5</v>
      </c>
      <c r="G107" s="41">
        <f t="shared" si="3"/>
        <v>2310.5549999999998</v>
      </c>
      <c r="H107" s="7"/>
      <c r="I107" s="7"/>
    </row>
    <row r="108" spans="1:12" x14ac:dyDescent="0.25">
      <c r="A108" s="54"/>
      <c r="B108" s="54"/>
      <c r="C108" s="55"/>
      <c r="D108" s="54"/>
      <c r="E108" s="14">
        <v>3</v>
      </c>
      <c r="F108" s="15">
        <f>F148*3.7</f>
        <v>2405</v>
      </c>
      <c r="G108" s="41">
        <f t="shared" si="3"/>
        <v>2958.15</v>
      </c>
      <c r="H108" s="7"/>
      <c r="I108" s="7"/>
    </row>
    <row r="109" spans="1:12" x14ac:dyDescent="0.25">
      <c r="A109" s="54"/>
      <c r="B109" s="54"/>
      <c r="C109" s="54" t="s">
        <v>59</v>
      </c>
      <c r="D109" s="54"/>
      <c r="E109" s="11">
        <v>2</v>
      </c>
      <c r="F109" s="12">
        <f>F151*2.75</f>
        <v>1155</v>
      </c>
      <c r="G109" s="13">
        <f t="shared" si="3"/>
        <v>1420.65</v>
      </c>
      <c r="H109" s="7"/>
      <c r="I109" s="7"/>
    </row>
    <row r="110" spans="1:12" x14ac:dyDescent="0.25">
      <c r="A110" s="54"/>
      <c r="B110" s="54"/>
      <c r="C110" s="54"/>
      <c r="D110" s="54"/>
      <c r="E110" s="11">
        <v>3</v>
      </c>
      <c r="F110" s="12">
        <f>F151*3.35</f>
        <v>1407</v>
      </c>
      <c r="G110" s="13">
        <f t="shared" si="3"/>
        <v>1730.61</v>
      </c>
      <c r="H110" s="7"/>
      <c r="I110" s="7"/>
    </row>
    <row r="111" spans="1:12" x14ac:dyDescent="0.25">
      <c r="A111" s="54"/>
      <c r="B111" s="54"/>
      <c r="C111" s="55" t="s">
        <v>60</v>
      </c>
      <c r="D111" s="54"/>
      <c r="E111" s="14">
        <v>2</v>
      </c>
      <c r="F111" s="15">
        <f>F154*2.758</f>
        <v>1492.078</v>
      </c>
      <c r="G111" s="41">
        <f t="shared" si="3"/>
        <v>1835.25594</v>
      </c>
      <c r="H111" s="7"/>
      <c r="I111" s="7"/>
    </row>
    <row r="112" spans="1:12" x14ac:dyDescent="0.25">
      <c r="A112" s="54"/>
      <c r="B112" s="54"/>
      <c r="C112" s="55"/>
      <c r="D112" s="54"/>
      <c r="E112" s="14">
        <v>3</v>
      </c>
      <c r="F112" s="15">
        <f>F154*3.492</f>
        <v>1889.172</v>
      </c>
      <c r="G112" s="41">
        <f t="shared" si="3"/>
        <v>2323.68156</v>
      </c>
      <c r="H112" s="7"/>
      <c r="I112" s="7"/>
    </row>
    <row r="113" spans="1:9" x14ac:dyDescent="0.25">
      <c r="A113" s="54"/>
      <c r="B113" s="54"/>
      <c r="C113" s="54" t="s">
        <v>61</v>
      </c>
      <c r="D113" s="54"/>
      <c r="E113" s="11">
        <v>2</v>
      </c>
      <c r="F113" s="12">
        <f>F157*2.416</f>
        <v>1208</v>
      </c>
      <c r="G113" s="13">
        <f t="shared" si="3"/>
        <v>1485.84</v>
      </c>
      <c r="H113" s="7"/>
      <c r="I113" s="7"/>
    </row>
    <row r="114" spans="1:9" x14ac:dyDescent="0.25">
      <c r="A114" s="54"/>
      <c r="B114" s="54"/>
      <c r="C114" s="54"/>
      <c r="D114" s="54"/>
      <c r="E114" s="11">
        <v>3</v>
      </c>
      <c r="F114" s="12">
        <f>F157*3.06</f>
        <v>1530</v>
      </c>
      <c r="G114" s="13">
        <f t="shared" si="3"/>
        <v>1881.8999999999999</v>
      </c>
      <c r="H114" s="7"/>
      <c r="I114" s="7"/>
    </row>
    <row r="115" spans="1:9" x14ac:dyDescent="0.25">
      <c r="A115" s="54"/>
      <c r="B115" s="54"/>
      <c r="C115" s="55" t="s">
        <v>62</v>
      </c>
      <c r="D115" s="54"/>
      <c r="E115" s="14">
        <v>2</v>
      </c>
      <c r="F115" s="15">
        <f>F163*1.99</f>
        <v>895.5</v>
      </c>
      <c r="G115" s="41">
        <f t="shared" si="3"/>
        <v>1101.4649999999999</v>
      </c>
      <c r="H115" s="7"/>
      <c r="I115" s="7"/>
    </row>
    <row r="116" spans="1:9" x14ac:dyDescent="0.25">
      <c r="A116" s="54"/>
      <c r="B116" s="54"/>
      <c r="C116" s="55"/>
      <c r="D116" s="54"/>
      <c r="E116" s="14">
        <v>3</v>
      </c>
      <c r="F116" s="15">
        <f>F163*2.228</f>
        <v>1002.6000000000001</v>
      </c>
      <c r="G116" s="41">
        <f t="shared" si="3"/>
        <v>1233.1980000000001</v>
      </c>
      <c r="H116" s="7"/>
      <c r="I116" s="7"/>
    </row>
    <row r="117" spans="1:9" x14ac:dyDescent="0.25">
      <c r="A117" s="54"/>
      <c r="B117" s="54"/>
      <c r="C117" s="54" t="s">
        <v>63</v>
      </c>
      <c r="D117" s="54"/>
      <c r="E117" s="11">
        <v>2</v>
      </c>
      <c r="F117" s="12">
        <f>F160*1.816</f>
        <v>1071.44</v>
      </c>
      <c r="G117" s="13">
        <f t="shared" si="3"/>
        <v>1317.8712</v>
      </c>
      <c r="H117" s="7"/>
      <c r="I117" s="7"/>
    </row>
    <row r="118" spans="1:9" x14ac:dyDescent="0.25">
      <c r="A118" s="54"/>
      <c r="B118" s="54"/>
      <c r="C118" s="54"/>
      <c r="D118" s="54"/>
      <c r="E118" s="11">
        <v>3</v>
      </c>
      <c r="F118" s="12">
        <f>F160*2.167</f>
        <v>1278.53</v>
      </c>
      <c r="G118" s="13">
        <f t="shared" si="3"/>
        <v>1572.5918999999999</v>
      </c>
      <c r="H118" s="7"/>
      <c r="I118" s="7"/>
    </row>
    <row r="119" spans="1:9" x14ac:dyDescent="0.25">
      <c r="A119" s="54"/>
      <c r="B119" s="54"/>
      <c r="C119" s="55" t="s">
        <v>64</v>
      </c>
      <c r="D119" s="54"/>
      <c r="E119" s="14">
        <v>2</v>
      </c>
      <c r="F119" s="15">
        <f>F166*2</f>
        <v>780</v>
      </c>
      <c r="G119" s="41">
        <f t="shared" si="3"/>
        <v>959.4</v>
      </c>
      <c r="H119" s="7"/>
      <c r="I119" s="7"/>
    </row>
    <row r="120" spans="1:9" x14ac:dyDescent="0.25">
      <c r="A120" s="54"/>
      <c r="B120" s="54"/>
      <c r="C120" s="55"/>
      <c r="D120" s="54"/>
      <c r="E120" s="14">
        <v>3</v>
      </c>
      <c r="F120" s="15">
        <f>F166*2.424</f>
        <v>945.36</v>
      </c>
      <c r="G120" s="41">
        <f t="shared" si="3"/>
        <v>1162.7927999999999</v>
      </c>
      <c r="H120" s="7"/>
      <c r="I120" s="7"/>
    </row>
    <row r="121" spans="1:9" x14ac:dyDescent="0.25">
      <c r="A121" s="54">
        <v>21</v>
      </c>
      <c r="B121" s="54"/>
      <c r="C121" s="54" t="s">
        <v>65</v>
      </c>
      <c r="D121" s="54" t="s">
        <v>18</v>
      </c>
      <c r="E121" s="11">
        <v>1</v>
      </c>
      <c r="F121" s="12">
        <f>F145*1.3</f>
        <v>1430</v>
      </c>
      <c r="G121" s="13">
        <f t="shared" si="3"/>
        <v>1758.8999999999999</v>
      </c>
      <c r="H121" s="7"/>
      <c r="I121" s="7"/>
    </row>
    <row r="122" spans="1:9" x14ac:dyDescent="0.25">
      <c r="A122" s="54"/>
      <c r="B122" s="54"/>
      <c r="C122" s="54"/>
      <c r="D122" s="54"/>
      <c r="E122" s="11">
        <v>2</v>
      </c>
      <c r="F122" s="12">
        <f>F145*2.09</f>
        <v>2299</v>
      </c>
      <c r="G122" s="13">
        <f t="shared" si="3"/>
        <v>2827.77</v>
      </c>
      <c r="H122" s="7"/>
      <c r="I122" s="7"/>
    </row>
    <row r="123" spans="1:9" x14ac:dyDescent="0.25">
      <c r="A123" s="54"/>
      <c r="B123" s="54"/>
      <c r="C123" s="54"/>
      <c r="D123" s="54"/>
      <c r="E123" s="11">
        <v>3</v>
      </c>
      <c r="F123" s="12">
        <f>F145*3</f>
        <v>3300</v>
      </c>
      <c r="G123" s="13">
        <f t="shared" si="3"/>
        <v>4059</v>
      </c>
      <c r="H123" s="7"/>
      <c r="I123" s="7"/>
    </row>
    <row r="124" spans="1:9" x14ac:dyDescent="0.25">
      <c r="A124" s="54"/>
      <c r="B124" s="54"/>
      <c r="C124" s="55" t="s">
        <v>58</v>
      </c>
      <c r="D124" s="54"/>
      <c r="E124" s="14">
        <v>1</v>
      </c>
      <c r="F124" s="15">
        <f>F148*1.3</f>
        <v>845</v>
      </c>
      <c r="G124" s="41">
        <f t="shared" si="3"/>
        <v>1039.3499999999999</v>
      </c>
      <c r="H124" s="7"/>
      <c r="I124" s="7"/>
    </row>
    <row r="125" spans="1:9" x14ac:dyDescent="0.25">
      <c r="A125" s="54"/>
      <c r="B125" s="54"/>
      <c r="C125" s="55"/>
      <c r="D125" s="54"/>
      <c r="E125" s="14">
        <v>2</v>
      </c>
      <c r="F125" s="15">
        <f>F148*2.09</f>
        <v>1358.5</v>
      </c>
      <c r="G125" s="41">
        <f t="shared" si="3"/>
        <v>1670.9549999999999</v>
      </c>
      <c r="H125" s="7"/>
      <c r="I125" s="7"/>
    </row>
    <row r="126" spans="1:9" x14ac:dyDescent="0.25">
      <c r="A126" s="54"/>
      <c r="B126" s="54"/>
      <c r="C126" s="55"/>
      <c r="D126" s="54"/>
      <c r="E126" s="14">
        <v>3</v>
      </c>
      <c r="F126" s="15">
        <f>F148*3</f>
        <v>1950</v>
      </c>
      <c r="G126" s="41">
        <f t="shared" si="3"/>
        <v>2398.5</v>
      </c>
      <c r="H126" s="7"/>
      <c r="I126" s="7"/>
    </row>
    <row r="127" spans="1:9" x14ac:dyDescent="0.25">
      <c r="A127" s="54"/>
      <c r="B127" s="54"/>
      <c r="C127" s="54" t="s">
        <v>59</v>
      </c>
      <c r="D127" s="54"/>
      <c r="E127" s="11">
        <v>1</v>
      </c>
      <c r="F127" s="12">
        <f>F151*1.33</f>
        <v>558.6</v>
      </c>
      <c r="G127" s="13">
        <f t="shared" si="3"/>
        <v>687.07799999999997</v>
      </c>
      <c r="H127" s="7"/>
      <c r="I127" s="7"/>
    </row>
    <row r="128" spans="1:9" x14ac:dyDescent="0.25">
      <c r="A128" s="54"/>
      <c r="B128" s="54"/>
      <c r="C128" s="54"/>
      <c r="D128" s="54"/>
      <c r="E128" s="11">
        <v>2</v>
      </c>
      <c r="F128" s="12">
        <f>F151*2.172</f>
        <v>912.24</v>
      </c>
      <c r="G128" s="13">
        <f t="shared" si="3"/>
        <v>1122.0552</v>
      </c>
      <c r="H128" s="7"/>
      <c r="I128" s="7"/>
    </row>
    <row r="129" spans="1:9" x14ac:dyDescent="0.25">
      <c r="A129" s="54"/>
      <c r="B129" s="54"/>
      <c r="C129" s="54"/>
      <c r="D129" s="54"/>
      <c r="E129" s="11">
        <v>3</v>
      </c>
      <c r="F129" s="12">
        <f>F151*2.603</f>
        <v>1093.26</v>
      </c>
      <c r="G129" s="13">
        <f t="shared" si="3"/>
        <v>1344.7097999999999</v>
      </c>
      <c r="H129" s="7"/>
      <c r="I129" s="7"/>
    </row>
    <row r="130" spans="1:9" x14ac:dyDescent="0.25">
      <c r="A130" s="54"/>
      <c r="B130" s="54"/>
      <c r="C130" s="55" t="s">
        <v>60</v>
      </c>
      <c r="D130" s="54"/>
      <c r="E130" s="14">
        <v>1</v>
      </c>
      <c r="F130" s="15">
        <f>F154*1.381</f>
        <v>747.12099999999998</v>
      </c>
      <c r="G130" s="41">
        <f t="shared" si="3"/>
        <v>918.95882999999992</v>
      </c>
      <c r="H130" s="7"/>
      <c r="I130" s="7"/>
    </row>
    <row r="131" spans="1:9" x14ac:dyDescent="0.25">
      <c r="A131" s="54"/>
      <c r="B131" s="54"/>
      <c r="C131" s="55"/>
      <c r="D131" s="54"/>
      <c r="E131" s="14">
        <v>2</v>
      </c>
      <c r="F131" s="15">
        <f>F154*1.947</f>
        <v>1053.327</v>
      </c>
      <c r="G131" s="41">
        <f t="shared" si="3"/>
        <v>1295.59221</v>
      </c>
      <c r="H131" s="7"/>
      <c r="I131" s="7"/>
    </row>
    <row r="132" spans="1:9" x14ac:dyDescent="0.25">
      <c r="A132" s="54"/>
      <c r="B132" s="54"/>
      <c r="C132" s="55"/>
      <c r="D132" s="54"/>
      <c r="E132" s="14">
        <v>3</v>
      </c>
      <c r="F132" s="15">
        <f>F154*2.44</f>
        <v>1320.04</v>
      </c>
      <c r="G132" s="41">
        <f t="shared" si="3"/>
        <v>1623.6491999999998</v>
      </c>
      <c r="H132" s="7"/>
      <c r="I132" s="7"/>
    </row>
    <row r="133" spans="1:9" x14ac:dyDescent="0.25">
      <c r="A133" s="54"/>
      <c r="B133" s="54"/>
      <c r="C133" s="54" t="s">
        <v>66</v>
      </c>
      <c r="D133" s="54"/>
      <c r="E133" s="11">
        <v>1</v>
      </c>
      <c r="F133" s="12">
        <f>F157*1.25</f>
        <v>625</v>
      </c>
      <c r="G133" s="13">
        <f t="shared" si="3"/>
        <v>768.75</v>
      </c>
      <c r="H133" s="7"/>
      <c r="I133" s="7"/>
    </row>
    <row r="134" spans="1:9" x14ac:dyDescent="0.25">
      <c r="A134" s="54"/>
      <c r="B134" s="54"/>
      <c r="C134" s="54"/>
      <c r="D134" s="54"/>
      <c r="E134" s="11">
        <v>2</v>
      </c>
      <c r="F134" s="12">
        <f>F157*1.6</f>
        <v>800</v>
      </c>
      <c r="G134" s="13">
        <f t="shared" si="3"/>
        <v>984</v>
      </c>
      <c r="H134" s="7"/>
      <c r="I134" s="7"/>
    </row>
    <row r="135" spans="1:9" x14ac:dyDescent="0.25">
      <c r="A135" s="54"/>
      <c r="B135" s="54"/>
      <c r="C135" s="54"/>
      <c r="D135" s="54"/>
      <c r="E135" s="11">
        <v>3</v>
      </c>
      <c r="F135" s="12">
        <f>F157*2.1</f>
        <v>1050</v>
      </c>
      <c r="G135" s="13">
        <f t="shared" si="3"/>
        <v>1291.5</v>
      </c>
      <c r="H135" s="7"/>
      <c r="I135" s="7"/>
    </row>
    <row r="136" spans="1:9" x14ac:dyDescent="0.25">
      <c r="A136" s="54"/>
      <c r="B136" s="54"/>
      <c r="C136" s="55" t="s">
        <v>67</v>
      </c>
      <c r="D136" s="54"/>
      <c r="E136" s="14">
        <v>1</v>
      </c>
      <c r="F136" s="15">
        <f>F163*1.21</f>
        <v>544.5</v>
      </c>
      <c r="G136" s="41">
        <f t="shared" si="3"/>
        <v>669.73500000000001</v>
      </c>
      <c r="H136" s="7"/>
      <c r="I136" s="7"/>
    </row>
    <row r="137" spans="1:9" x14ac:dyDescent="0.25">
      <c r="A137" s="54"/>
      <c r="B137" s="54"/>
      <c r="C137" s="55"/>
      <c r="D137" s="54"/>
      <c r="E137" s="14">
        <v>2</v>
      </c>
      <c r="F137" s="15">
        <f>F163*1.429</f>
        <v>643.05000000000007</v>
      </c>
      <c r="G137" s="41">
        <f t="shared" ref="G137:G168" si="4">F137*1.23</f>
        <v>790.95150000000012</v>
      </c>
      <c r="H137" s="7"/>
      <c r="I137" s="7"/>
    </row>
    <row r="138" spans="1:9" x14ac:dyDescent="0.25">
      <c r="A138" s="54"/>
      <c r="B138" s="54"/>
      <c r="C138" s="55"/>
      <c r="D138" s="54"/>
      <c r="E138" s="14">
        <v>3</v>
      </c>
      <c r="F138" s="15">
        <f>F163*1.706</f>
        <v>767.69999999999993</v>
      </c>
      <c r="G138" s="41">
        <f t="shared" si="4"/>
        <v>944.27099999999996</v>
      </c>
      <c r="H138" s="7"/>
      <c r="I138" s="7"/>
    </row>
    <row r="139" spans="1:9" x14ac:dyDescent="0.25">
      <c r="A139" s="54"/>
      <c r="B139" s="54"/>
      <c r="C139" s="54" t="s">
        <v>68</v>
      </c>
      <c r="D139" s="54"/>
      <c r="E139" s="11">
        <v>1</v>
      </c>
      <c r="F139" s="12">
        <f>F160*1.224</f>
        <v>722.16</v>
      </c>
      <c r="G139" s="13">
        <f t="shared" si="4"/>
        <v>888.2568</v>
      </c>
      <c r="H139" s="7"/>
      <c r="I139" s="7"/>
    </row>
    <row r="140" spans="1:9" x14ac:dyDescent="0.25">
      <c r="A140" s="54"/>
      <c r="B140" s="54"/>
      <c r="C140" s="54"/>
      <c r="D140" s="54"/>
      <c r="E140" s="11">
        <v>2</v>
      </c>
      <c r="F140" s="12">
        <f>F160*1.425</f>
        <v>840.75</v>
      </c>
      <c r="G140" s="13">
        <f t="shared" si="4"/>
        <v>1034.1224999999999</v>
      </c>
      <c r="H140" s="7"/>
      <c r="I140" s="7"/>
    </row>
    <row r="141" spans="1:9" x14ac:dyDescent="0.25">
      <c r="A141" s="54"/>
      <c r="B141" s="54"/>
      <c r="C141" s="54"/>
      <c r="D141" s="54"/>
      <c r="E141" s="11">
        <v>3</v>
      </c>
      <c r="F141" s="12">
        <f>F160*1.631</f>
        <v>962.29</v>
      </c>
      <c r="G141" s="13">
        <f t="shared" si="4"/>
        <v>1183.6167</v>
      </c>
      <c r="H141" s="7"/>
      <c r="I141" s="7"/>
    </row>
    <row r="142" spans="1:9" x14ac:dyDescent="0.25">
      <c r="A142" s="54"/>
      <c r="B142" s="54"/>
      <c r="C142" s="55" t="s">
        <v>64</v>
      </c>
      <c r="D142" s="54"/>
      <c r="E142" s="14">
        <v>1</v>
      </c>
      <c r="F142" s="15">
        <f>F166*1.19</f>
        <v>464.09999999999997</v>
      </c>
      <c r="G142" s="41">
        <f t="shared" si="4"/>
        <v>570.84299999999996</v>
      </c>
      <c r="H142" s="7"/>
      <c r="I142" s="7"/>
    </row>
    <row r="143" spans="1:9" x14ac:dyDescent="0.25">
      <c r="A143" s="54"/>
      <c r="B143" s="54"/>
      <c r="C143" s="55"/>
      <c r="D143" s="54"/>
      <c r="E143" s="14">
        <v>2</v>
      </c>
      <c r="F143" s="15">
        <f>F166*1.529</f>
        <v>596.30999999999995</v>
      </c>
      <c r="G143" s="41">
        <f t="shared" si="4"/>
        <v>733.46129999999994</v>
      </c>
      <c r="H143" s="7"/>
      <c r="I143" s="7"/>
    </row>
    <row r="144" spans="1:9" x14ac:dyDescent="0.25">
      <c r="A144" s="54"/>
      <c r="B144" s="54"/>
      <c r="C144" s="55"/>
      <c r="D144" s="54"/>
      <c r="E144" s="14">
        <v>3</v>
      </c>
      <c r="F144" s="15">
        <f>F166*1.75</f>
        <v>682.5</v>
      </c>
      <c r="G144" s="41">
        <f t="shared" si="4"/>
        <v>839.47500000000002</v>
      </c>
      <c r="H144" s="7"/>
      <c r="I144" s="7"/>
    </row>
    <row r="145" spans="1:9" x14ac:dyDescent="0.25">
      <c r="A145" s="54">
        <v>22</v>
      </c>
      <c r="B145" s="54"/>
      <c r="C145" s="54" t="s">
        <v>69</v>
      </c>
      <c r="D145" s="59" t="s">
        <v>19</v>
      </c>
      <c r="E145" s="11">
        <v>1</v>
      </c>
      <c r="F145" s="12">
        <v>1100</v>
      </c>
      <c r="G145" s="13">
        <f t="shared" si="4"/>
        <v>1353</v>
      </c>
      <c r="H145" s="7"/>
      <c r="I145" s="7"/>
    </row>
    <row r="146" spans="1:9" x14ac:dyDescent="0.25">
      <c r="A146" s="54"/>
      <c r="B146" s="54"/>
      <c r="C146" s="54"/>
      <c r="D146" s="59"/>
      <c r="E146" s="11">
        <v>2</v>
      </c>
      <c r="F146" s="12">
        <f>F145*1.44</f>
        <v>1584</v>
      </c>
      <c r="G146" s="13">
        <f t="shared" si="4"/>
        <v>1948.32</v>
      </c>
      <c r="H146" s="7"/>
      <c r="I146" s="7"/>
    </row>
    <row r="147" spans="1:9" x14ac:dyDescent="0.25">
      <c r="A147" s="54"/>
      <c r="B147" s="54"/>
      <c r="C147" s="54"/>
      <c r="D147" s="59"/>
      <c r="E147" s="11">
        <v>3</v>
      </c>
      <c r="F147" s="12">
        <f>F145*1.94</f>
        <v>2134</v>
      </c>
      <c r="G147" s="13">
        <f t="shared" si="4"/>
        <v>2624.82</v>
      </c>
      <c r="H147" s="7"/>
      <c r="I147" s="7"/>
    </row>
    <row r="148" spans="1:9" x14ac:dyDescent="0.25">
      <c r="A148" s="54"/>
      <c r="B148" s="54"/>
      <c r="C148" s="55" t="s">
        <v>58</v>
      </c>
      <c r="D148" s="59"/>
      <c r="E148" s="14">
        <v>1</v>
      </c>
      <c r="F148" s="15">
        <v>650</v>
      </c>
      <c r="G148" s="41">
        <f t="shared" si="4"/>
        <v>799.5</v>
      </c>
      <c r="H148" s="7"/>
      <c r="I148" s="7"/>
    </row>
    <row r="149" spans="1:9" x14ac:dyDescent="0.25">
      <c r="A149" s="54"/>
      <c r="B149" s="54"/>
      <c r="C149" s="55"/>
      <c r="D149" s="59"/>
      <c r="E149" s="14">
        <v>2</v>
      </c>
      <c r="F149" s="15">
        <f>F148*1.44</f>
        <v>936</v>
      </c>
      <c r="G149" s="41">
        <f t="shared" si="4"/>
        <v>1151.28</v>
      </c>
      <c r="H149" s="7"/>
      <c r="I149" s="7"/>
    </row>
    <row r="150" spans="1:9" x14ac:dyDescent="0.25">
      <c r="A150" s="54"/>
      <c r="B150" s="54"/>
      <c r="C150" s="55"/>
      <c r="D150" s="59"/>
      <c r="E150" s="14">
        <v>3</v>
      </c>
      <c r="F150" s="15">
        <f>F148*1.94</f>
        <v>1261</v>
      </c>
      <c r="G150" s="41">
        <f t="shared" si="4"/>
        <v>1551.03</v>
      </c>
      <c r="H150" s="7"/>
      <c r="I150" s="7"/>
    </row>
    <row r="151" spans="1:9" x14ac:dyDescent="0.25">
      <c r="A151" s="54"/>
      <c r="B151" s="54"/>
      <c r="C151" s="54" t="s">
        <v>70</v>
      </c>
      <c r="D151" s="59"/>
      <c r="E151" s="11">
        <v>1</v>
      </c>
      <c r="F151" s="12">
        <v>420</v>
      </c>
      <c r="G151" s="13">
        <f t="shared" si="4"/>
        <v>516.6</v>
      </c>
      <c r="H151" s="7"/>
      <c r="I151" s="7"/>
    </row>
    <row r="152" spans="1:9" x14ac:dyDescent="0.25">
      <c r="A152" s="54"/>
      <c r="B152" s="54"/>
      <c r="C152" s="54"/>
      <c r="D152" s="59"/>
      <c r="E152" s="11">
        <v>2</v>
      </c>
      <c r="F152" s="12">
        <f>F151*1.312</f>
        <v>551.04000000000008</v>
      </c>
      <c r="G152" s="13">
        <f t="shared" si="4"/>
        <v>677.77920000000006</v>
      </c>
      <c r="H152" s="7"/>
      <c r="I152" s="7"/>
    </row>
    <row r="153" spans="1:9" x14ac:dyDescent="0.25">
      <c r="A153" s="54"/>
      <c r="B153" s="54"/>
      <c r="C153" s="54"/>
      <c r="D153" s="59"/>
      <c r="E153" s="11">
        <v>3</v>
      </c>
      <c r="F153" s="12">
        <f>F151*1.584</f>
        <v>665.28000000000009</v>
      </c>
      <c r="G153" s="13">
        <f t="shared" si="4"/>
        <v>818.29440000000011</v>
      </c>
      <c r="H153" s="7"/>
      <c r="I153" s="7"/>
    </row>
    <row r="154" spans="1:9" x14ac:dyDescent="0.25">
      <c r="A154" s="54"/>
      <c r="B154" s="54"/>
      <c r="C154" s="55" t="s">
        <v>60</v>
      </c>
      <c r="D154" s="59"/>
      <c r="E154" s="14">
        <v>1</v>
      </c>
      <c r="F154" s="15">
        <v>541</v>
      </c>
      <c r="G154" s="41">
        <f t="shared" si="4"/>
        <v>665.43</v>
      </c>
      <c r="H154" s="7"/>
      <c r="I154" s="7"/>
    </row>
    <row r="155" spans="1:9" x14ac:dyDescent="0.25">
      <c r="A155" s="54"/>
      <c r="B155" s="54"/>
      <c r="C155" s="55"/>
      <c r="D155" s="59"/>
      <c r="E155" s="14">
        <v>2</v>
      </c>
      <c r="F155" s="15">
        <f>F154*1.373</f>
        <v>742.79300000000001</v>
      </c>
      <c r="G155" s="41">
        <f t="shared" si="4"/>
        <v>913.63539000000003</v>
      </c>
      <c r="H155" s="7" t="s">
        <v>71</v>
      </c>
      <c r="I155" s="7"/>
    </row>
    <row r="156" spans="1:9" x14ac:dyDescent="0.25">
      <c r="A156" s="54"/>
      <c r="B156" s="54"/>
      <c r="C156" s="55"/>
      <c r="D156" s="59"/>
      <c r="E156" s="14">
        <v>3</v>
      </c>
      <c r="F156" s="15">
        <f>F154*1.839</f>
        <v>994.899</v>
      </c>
      <c r="G156" s="41">
        <f t="shared" si="4"/>
        <v>1223.72577</v>
      </c>
      <c r="H156" s="7"/>
      <c r="I156" s="7"/>
    </row>
    <row r="157" spans="1:9" x14ac:dyDescent="0.25">
      <c r="A157" s="54"/>
      <c r="B157" s="54"/>
      <c r="C157" s="54" t="s">
        <v>72</v>
      </c>
      <c r="D157" s="59"/>
      <c r="E157" s="11">
        <v>1</v>
      </c>
      <c r="F157" s="33">
        <v>500</v>
      </c>
      <c r="G157" s="13">
        <f t="shared" si="4"/>
        <v>615</v>
      </c>
      <c r="H157" s="7"/>
      <c r="I157" s="7"/>
    </row>
    <row r="158" spans="1:9" x14ac:dyDescent="0.25">
      <c r="A158" s="54"/>
      <c r="B158" s="54"/>
      <c r="C158" s="54"/>
      <c r="D158" s="59"/>
      <c r="E158" s="11">
        <v>2</v>
      </c>
      <c r="F158" s="12">
        <f>F157*1.25</f>
        <v>625</v>
      </c>
      <c r="G158" s="13">
        <f t="shared" si="4"/>
        <v>768.75</v>
      </c>
      <c r="H158" s="7"/>
      <c r="I158" s="7"/>
    </row>
    <row r="159" spans="1:9" x14ac:dyDescent="0.25">
      <c r="A159" s="54"/>
      <c r="B159" s="54"/>
      <c r="C159" s="54"/>
      <c r="D159" s="59"/>
      <c r="E159" s="11">
        <v>3</v>
      </c>
      <c r="F159" s="12">
        <f>F157*1.6</f>
        <v>800</v>
      </c>
      <c r="G159" s="13">
        <f t="shared" si="4"/>
        <v>984</v>
      </c>
      <c r="H159" s="7"/>
      <c r="I159" s="7"/>
    </row>
    <row r="160" spans="1:9" x14ac:dyDescent="0.25">
      <c r="A160" s="54"/>
      <c r="B160" s="54"/>
      <c r="C160" s="55" t="s">
        <v>73</v>
      </c>
      <c r="D160" s="59"/>
      <c r="E160" s="14">
        <v>1</v>
      </c>
      <c r="F160" s="15">
        <v>590</v>
      </c>
      <c r="G160" s="41">
        <f t="shared" si="4"/>
        <v>725.7</v>
      </c>
      <c r="H160" s="7"/>
      <c r="I160" s="7"/>
    </row>
    <row r="161" spans="1:9" x14ac:dyDescent="0.25">
      <c r="A161" s="54"/>
      <c r="B161" s="54"/>
      <c r="C161" s="55"/>
      <c r="D161" s="59"/>
      <c r="E161" s="14">
        <v>2</v>
      </c>
      <c r="F161" s="15">
        <f>F160*1.123</f>
        <v>662.57</v>
      </c>
      <c r="G161" s="41">
        <f t="shared" si="4"/>
        <v>814.9611000000001</v>
      </c>
      <c r="H161" s="7"/>
      <c r="I161" s="7"/>
    </row>
    <row r="162" spans="1:9" x14ac:dyDescent="0.25">
      <c r="A162" s="54"/>
      <c r="B162" s="54"/>
      <c r="C162" s="55"/>
      <c r="D162" s="59"/>
      <c r="E162" s="14">
        <v>3</v>
      </c>
      <c r="F162" s="15">
        <f>F160*1.291</f>
        <v>761.68999999999994</v>
      </c>
      <c r="G162" s="41">
        <f t="shared" si="4"/>
        <v>936.87869999999987</v>
      </c>
      <c r="H162" s="7"/>
      <c r="I162" s="7"/>
    </row>
    <row r="163" spans="1:9" x14ac:dyDescent="0.25">
      <c r="A163" s="54"/>
      <c r="B163" s="54"/>
      <c r="C163" s="54" t="s">
        <v>74</v>
      </c>
      <c r="D163" s="59"/>
      <c r="E163" s="11">
        <v>1</v>
      </c>
      <c r="F163" s="12">
        <v>450</v>
      </c>
      <c r="G163" s="13">
        <f t="shared" si="4"/>
        <v>553.5</v>
      </c>
      <c r="H163" s="7"/>
      <c r="I163" s="7"/>
    </row>
    <row r="164" spans="1:9" x14ac:dyDescent="0.25">
      <c r="A164" s="54"/>
      <c r="B164" s="54"/>
      <c r="C164" s="54"/>
      <c r="D164" s="59"/>
      <c r="E164" s="11">
        <v>2</v>
      </c>
      <c r="F164" s="12">
        <f>F163*1.149</f>
        <v>517.04999999999995</v>
      </c>
      <c r="G164" s="13">
        <f t="shared" si="4"/>
        <v>635.97149999999988</v>
      </c>
      <c r="H164" s="7"/>
      <c r="I164" s="7"/>
    </row>
    <row r="165" spans="1:9" x14ac:dyDescent="0.25">
      <c r="A165" s="54"/>
      <c r="B165" s="54"/>
      <c r="C165" s="54"/>
      <c r="D165" s="59"/>
      <c r="E165" s="11">
        <v>3</v>
      </c>
      <c r="F165" s="12">
        <f>F163*1.336</f>
        <v>601.20000000000005</v>
      </c>
      <c r="G165" s="13">
        <f t="shared" si="4"/>
        <v>739.476</v>
      </c>
      <c r="H165" s="7"/>
      <c r="I165" s="7"/>
    </row>
    <row r="166" spans="1:9" x14ac:dyDescent="0.25">
      <c r="A166" s="54"/>
      <c r="B166" s="54"/>
      <c r="C166" s="55" t="s">
        <v>64</v>
      </c>
      <c r="D166" s="59"/>
      <c r="E166" s="14">
        <v>1</v>
      </c>
      <c r="F166" s="15">
        <v>390</v>
      </c>
      <c r="G166" s="41">
        <f t="shared" si="4"/>
        <v>479.7</v>
      </c>
      <c r="H166" s="7"/>
      <c r="I166" s="7"/>
    </row>
    <row r="167" spans="1:9" x14ac:dyDescent="0.25">
      <c r="A167" s="54"/>
      <c r="B167" s="54"/>
      <c r="C167" s="55"/>
      <c r="D167" s="59"/>
      <c r="E167" s="14">
        <v>2</v>
      </c>
      <c r="F167" s="15">
        <f>F166*1.162</f>
        <v>453.17999999999995</v>
      </c>
      <c r="G167" s="41">
        <f t="shared" si="4"/>
        <v>557.41139999999996</v>
      </c>
      <c r="H167" s="7"/>
      <c r="I167" s="7"/>
    </row>
    <row r="168" spans="1:9" x14ac:dyDescent="0.25">
      <c r="A168" s="54"/>
      <c r="B168" s="54"/>
      <c r="C168" s="55"/>
      <c r="D168" s="59"/>
      <c r="E168" s="14">
        <v>3</v>
      </c>
      <c r="F168" s="15">
        <f>F166*1.378</f>
        <v>537.41999999999996</v>
      </c>
      <c r="G168" s="41">
        <f t="shared" si="4"/>
        <v>661.02659999999992</v>
      </c>
      <c r="H168" s="7"/>
      <c r="I168" s="7"/>
    </row>
    <row r="169" spans="1:9" x14ac:dyDescent="0.25">
      <c r="A169" s="54">
        <v>23</v>
      </c>
      <c r="B169" s="54"/>
      <c r="C169" s="54" t="s">
        <v>69</v>
      </c>
      <c r="D169" s="54" t="s">
        <v>21</v>
      </c>
      <c r="E169" s="11">
        <v>1</v>
      </c>
      <c r="F169" s="12">
        <f>F145*0.55</f>
        <v>605</v>
      </c>
      <c r="G169" s="13">
        <f t="shared" ref="G169:G200" si="5">F169*1.23</f>
        <v>744.15</v>
      </c>
      <c r="H169" s="7"/>
      <c r="I169" s="7"/>
    </row>
    <row r="170" spans="1:9" x14ac:dyDescent="0.25">
      <c r="A170" s="54"/>
      <c r="B170" s="54"/>
      <c r="C170" s="54"/>
      <c r="D170" s="54"/>
      <c r="E170" s="11">
        <v>2</v>
      </c>
      <c r="F170" s="12">
        <f>F145*0.94</f>
        <v>1034</v>
      </c>
      <c r="G170" s="13">
        <f t="shared" si="5"/>
        <v>1271.82</v>
      </c>
      <c r="H170" s="7"/>
      <c r="I170" s="7"/>
    </row>
    <row r="171" spans="1:9" x14ac:dyDescent="0.25">
      <c r="A171" s="54"/>
      <c r="B171" s="54"/>
      <c r="C171" s="54"/>
      <c r="D171" s="54"/>
      <c r="E171" s="11">
        <v>3</v>
      </c>
      <c r="F171" s="12">
        <f>F145*1.3</f>
        <v>1430</v>
      </c>
      <c r="G171" s="13">
        <f t="shared" si="5"/>
        <v>1758.8999999999999</v>
      </c>
      <c r="H171" s="7"/>
      <c r="I171" s="7"/>
    </row>
    <row r="172" spans="1:9" x14ac:dyDescent="0.25">
      <c r="A172" s="54"/>
      <c r="B172" s="54"/>
      <c r="C172" s="55" t="s">
        <v>58</v>
      </c>
      <c r="D172" s="54"/>
      <c r="E172" s="14">
        <v>1</v>
      </c>
      <c r="F172" s="15">
        <f>F148*0.55</f>
        <v>357.50000000000006</v>
      </c>
      <c r="G172" s="41">
        <f t="shared" si="5"/>
        <v>439.72500000000008</v>
      </c>
      <c r="H172" s="7"/>
      <c r="I172" s="7"/>
    </row>
    <row r="173" spans="1:9" x14ac:dyDescent="0.25">
      <c r="A173" s="54"/>
      <c r="B173" s="54"/>
      <c r="C173" s="55"/>
      <c r="D173" s="54"/>
      <c r="E173" s="14">
        <v>2</v>
      </c>
      <c r="F173" s="15">
        <f>F148*0.94</f>
        <v>611</v>
      </c>
      <c r="G173" s="41">
        <f t="shared" si="5"/>
        <v>751.53</v>
      </c>
      <c r="H173" s="7"/>
      <c r="I173" s="7"/>
    </row>
    <row r="174" spans="1:9" x14ac:dyDescent="0.25">
      <c r="A174" s="54"/>
      <c r="B174" s="54"/>
      <c r="C174" s="55"/>
      <c r="D174" s="54"/>
      <c r="E174" s="14">
        <v>3</v>
      </c>
      <c r="F174" s="15">
        <f>F148*1.3</f>
        <v>845</v>
      </c>
      <c r="G174" s="41">
        <f t="shared" si="5"/>
        <v>1039.3499999999999</v>
      </c>
      <c r="H174" s="7"/>
      <c r="I174" s="7"/>
    </row>
    <row r="175" spans="1:9" x14ac:dyDescent="0.25">
      <c r="A175" s="54"/>
      <c r="B175" s="54"/>
      <c r="C175" s="54" t="s">
        <v>75</v>
      </c>
      <c r="D175" s="54"/>
      <c r="E175" s="11">
        <v>1</v>
      </c>
      <c r="F175" s="12">
        <f>F151*0.804</f>
        <v>337.68</v>
      </c>
      <c r="G175" s="13">
        <f t="shared" si="5"/>
        <v>415.34640000000002</v>
      </c>
      <c r="H175" s="7"/>
      <c r="I175" s="7"/>
    </row>
    <row r="176" spans="1:9" x14ac:dyDescent="0.25">
      <c r="A176" s="54"/>
      <c r="B176" s="54"/>
      <c r="C176" s="54"/>
      <c r="D176" s="54"/>
      <c r="E176" s="11">
        <v>2</v>
      </c>
      <c r="F176" s="12">
        <f>F151*0.984</f>
        <v>413.28</v>
      </c>
      <c r="G176" s="13">
        <f t="shared" si="5"/>
        <v>508.33439999999996</v>
      </c>
      <c r="H176" s="7"/>
      <c r="I176" s="7"/>
    </row>
    <row r="177" spans="1:9" x14ac:dyDescent="0.25">
      <c r="A177" s="54"/>
      <c r="B177" s="54"/>
      <c r="C177" s="54"/>
      <c r="D177" s="54"/>
      <c r="E177" s="11">
        <v>3</v>
      </c>
      <c r="F177" s="12">
        <f>F151*1.153</f>
        <v>484.26</v>
      </c>
      <c r="G177" s="13">
        <f t="shared" si="5"/>
        <v>595.63980000000004</v>
      </c>
      <c r="H177" s="7"/>
      <c r="I177" s="7"/>
    </row>
    <row r="178" spans="1:9" x14ac:dyDescent="0.25">
      <c r="A178" s="54"/>
      <c r="B178" s="54"/>
      <c r="C178" s="55" t="s">
        <v>60</v>
      </c>
      <c r="D178" s="54"/>
      <c r="E178" s="14">
        <v>1</v>
      </c>
      <c r="F178" s="15">
        <f>F154*0.728</f>
        <v>393.84800000000001</v>
      </c>
      <c r="G178" s="41">
        <f t="shared" si="5"/>
        <v>484.43304000000001</v>
      </c>
      <c r="H178" s="7"/>
      <c r="I178" s="7"/>
    </row>
    <row r="179" spans="1:9" x14ac:dyDescent="0.25">
      <c r="A179" s="54"/>
      <c r="B179" s="54"/>
      <c r="C179" s="55"/>
      <c r="D179" s="54"/>
      <c r="E179" s="14">
        <v>2</v>
      </c>
      <c r="F179" s="15">
        <f>F154*0.996</f>
        <v>538.83600000000001</v>
      </c>
      <c r="G179" s="41">
        <f t="shared" si="5"/>
        <v>662.76828</v>
      </c>
      <c r="H179" s="7"/>
      <c r="I179" s="7"/>
    </row>
    <row r="180" spans="1:9" x14ac:dyDescent="0.25">
      <c r="A180" s="54"/>
      <c r="B180" s="54"/>
      <c r="C180" s="55"/>
      <c r="D180" s="54"/>
      <c r="E180" s="14">
        <v>3</v>
      </c>
      <c r="F180" s="15">
        <f>F154*1.238</f>
        <v>669.75800000000004</v>
      </c>
      <c r="G180" s="41">
        <f t="shared" si="5"/>
        <v>823.80234000000007</v>
      </c>
      <c r="H180" s="7"/>
      <c r="I180" s="7"/>
    </row>
    <row r="181" spans="1:9" x14ac:dyDescent="0.25">
      <c r="A181" s="54"/>
      <c r="B181" s="54"/>
      <c r="C181" s="54" t="s">
        <v>66</v>
      </c>
      <c r="D181" s="54"/>
      <c r="E181" s="11">
        <v>1</v>
      </c>
      <c r="F181" s="12">
        <f>F157*0.9</f>
        <v>450</v>
      </c>
      <c r="G181" s="13">
        <f t="shared" si="5"/>
        <v>553.5</v>
      </c>
      <c r="H181" s="7"/>
      <c r="I181" s="7"/>
    </row>
    <row r="182" spans="1:9" x14ac:dyDescent="0.25">
      <c r="A182" s="54"/>
      <c r="B182" s="54"/>
      <c r="C182" s="54"/>
      <c r="D182" s="54"/>
      <c r="E182" s="11">
        <v>2</v>
      </c>
      <c r="F182" s="12">
        <f>F157*1</f>
        <v>500</v>
      </c>
      <c r="G182" s="13">
        <f t="shared" si="5"/>
        <v>615</v>
      </c>
      <c r="H182" s="7"/>
      <c r="I182" s="7"/>
    </row>
    <row r="183" spans="1:9" x14ac:dyDescent="0.25">
      <c r="A183" s="54"/>
      <c r="B183" s="54"/>
      <c r="C183" s="54"/>
      <c r="D183" s="54"/>
      <c r="E183" s="11">
        <v>3</v>
      </c>
      <c r="F183" s="12">
        <f>F157*1.1</f>
        <v>550</v>
      </c>
      <c r="G183" s="13">
        <f t="shared" si="5"/>
        <v>676.5</v>
      </c>
      <c r="H183" s="7"/>
      <c r="I183" s="7"/>
    </row>
    <row r="184" spans="1:9" x14ac:dyDescent="0.25">
      <c r="A184" s="54"/>
      <c r="B184" s="54"/>
      <c r="C184" s="55" t="s">
        <v>67</v>
      </c>
      <c r="D184" s="54"/>
      <c r="E184" s="14">
        <v>1</v>
      </c>
      <c r="F184" s="15">
        <f>F163*0.849</f>
        <v>382.05</v>
      </c>
      <c r="G184" s="41">
        <f t="shared" si="5"/>
        <v>469.92149999999998</v>
      </c>
      <c r="H184" s="7"/>
      <c r="I184" s="7"/>
    </row>
    <row r="185" spans="1:9" x14ac:dyDescent="0.25">
      <c r="A185" s="54"/>
      <c r="B185" s="54"/>
      <c r="C185" s="55"/>
      <c r="D185" s="54"/>
      <c r="E185" s="14">
        <v>2</v>
      </c>
      <c r="F185" s="15">
        <f>F163*0.957</f>
        <v>430.65</v>
      </c>
      <c r="G185" s="41">
        <f t="shared" si="5"/>
        <v>529.69949999999994</v>
      </c>
      <c r="H185" s="7"/>
      <c r="I185" s="7"/>
    </row>
    <row r="186" spans="1:9" x14ac:dyDescent="0.25">
      <c r="A186" s="54"/>
      <c r="B186" s="54"/>
      <c r="C186" s="55"/>
      <c r="D186" s="54"/>
      <c r="E186" s="14">
        <v>3</v>
      </c>
      <c r="F186" s="15">
        <f>F163*1.075</f>
        <v>483.75</v>
      </c>
      <c r="G186" s="41">
        <f t="shared" si="5"/>
        <v>595.01250000000005</v>
      </c>
      <c r="H186" s="7"/>
      <c r="I186" s="7"/>
    </row>
    <row r="187" spans="1:9" x14ac:dyDescent="0.25">
      <c r="A187" s="54"/>
      <c r="B187" s="54"/>
      <c r="C187" s="54" t="s">
        <v>68</v>
      </c>
      <c r="D187" s="54"/>
      <c r="E187" s="11">
        <v>1</v>
      </c>
      <c r="F187" s="12">
        <f>F160*0.861</f>
        <v>507.99</v>
      </c>
      <c r="G187" s="13">
        <f t="shared" si="5"/>
        <v>624.82770000000005</v>
      </c>
      <c r="H187" s="7"/>
      <c r="I187" s="7"/>
    </row>
    <row r="188" spans="1:9" x14ac:dyDescent="0.25">
      <c r="A188" s="54"/>
      <c r="B188" s="54"/>
      <c r="C188" s="54"/>
      <c r="D188" s="54"/>
      <c r="E188" s="11">
        <v>2</v>
      </c>
      <c r="F188" s="12">
        <f>F160*0.952</f>
        <v>561.67999999999995</v>
      </c>
      <c r="G188" s="13">
        <f t="shared" si="5"/>
        <v>690.86639999999989</v>
      </c>
      <c r="H188" s="7"/>
      <c r="I188" s="7"/>
    </row>
    <row r="189" spans="1:9" x14ac:dyDescent="0.25">
      <c r="A189" s="54"/>
      <c r="B189" s="54"/>
      <c r="C189" s="54"/>
      <c r="D189" s="54"/>
      <c r="E189" s="11">
        <v>3</v>
      </c>
      <c r="F189" s="12">
        <f>F160*1.032</f>
        <v>608.88</v>
      </c>
      <c r="G189" s="13">
        <f t="shared" si="5"/>
        <v>748.92240000000004</v>
      </c>
      <c r="H189" s="7"/>
      <c r="I189" s="7"/>
    </row>
    <row r="190" spans="1:9" x14ac:dyDescent="0.25">
      <c r="A190" s="54"/>
      <c r="B190" s="54"/>
      <c r="C190" s="55" t="s">
        <v>64</v>
      </c>
      <c r="D190" s="54"/>
      <c r="E190" s="14">
        <v>1</v>
      </c>
      <c r="F190" s="15">
        <f>F166*0.904</f>
        <v>352.56</v>
      </c>
      <c r="G190" s="41">
        <f t="shared" si="5"/>
        <v>433.64879999999999</v>
      </c>
      <c r="H190" s="7"/>
      <c r="I190" s="7"/>
    </row>
    <row r="191" spans="1:9" x14ac:dyDescent="0.25">
      <c r="A191" s="54"/>
      <c r="B191" s="54"/>
      <c r="C191" s="55"/>
      <c r="D191" s="54"/>
      <c r="E191" s="14">
        <v>2</v>
      </c>
      <c r="F191" s="15">
        <f>F166*1.005</f>
        <v>391.94999999999993</v>
      </c>
      <c r="G191" s="41">
        <f t="shared" si="5"/>
        <v>482.09849999999989</v>
      </c>
      <c r="H191" s="7"/>
      <c r="I191" s="7"/>
    </row>
    <row r="192" spans="1:9" x14ac:dyDescent="0.25">
      <c r="A192" s="54"/>
      <c r="B192" s="54"/>
      <c r="C192" s="55"/>
      <c r="D192" s="54"/>
      <c r="E192" s="14">
        <v>3</v>
      </c>
      <c r="F192" s="15">
        <f>F166*1.131</f>
        <v>441.09</v>
      </c>
      <c r="G192" s="41">
        <f t="shared" si="5"/>
        <v>542.54070000000002</v>
      </c>
      <c r="H192" s="7"/>
      <c r="I192" s="7"/>
    </row>
    <row r="193" spans="1:9" x14ac:dyDescent="0.25">
      <c r="A193" s="54">
        <v>24</v>
      </c>
      <c r="B193" s="54"/>
      <c r="C193" s="59" t="s">
        <v>76</v>
      </c>
      <c r="D193" s="54" t="s">
        <v>77</v>
      </c>
      <c r="E193" s="34">
        <v>1</v>
      </c>
      <c r="F193" s="16">
        <v>650</v>
      </c>
      <c r="G193" s="13">
        <f t="shared" si="5"/>
        <v>799.5</v>
      </c>
      <c r="H193" s="7"/>
      <c r="I193" s="7"/>
    </row>
    <row r="194" spans="1:9" x14ac:dyDescent="0.25">
      <c r="A194" s="54"/>
      <c r="B194" s="54"/>
      <c r="C194" s="59"/>
      <c r="D194" s="54"/>
      <c r="E194" s="34">
        <v>2</v>
      </c>
      <c r="F194" s="12">
        <f>F193*1.709</f>
        <v>1110.8500000000001</v>
      </c>
      <c r="G194" s="13">
        <f t="shared" si="5"/>
        <v>1366.3455000000001</v>
      </c>
      <c r="H194" s="7"/>
      <c r="I194" s="7"/>
    </row>
    <row r="195" spans="1:9" x14ac:dyDescent="0.25">
      <c r="A195" s="54"/>
      <c r="B195" s="54"/>
      <c r="C195" s="59"/>
      <c r="D195" s="54"/>
      <c r="E195" s="34">
        <v>3</v>
      </c>
      <c r="F195" s="12">
        <f>F193*2.364</f>
        <v>1536.6</v>
      </c>
      <c r="G195" s="13">
        <f t="shared" si="5"/>
        <v>1890.0179999999998</v>
      </c>
      <c r="H195" s="7"/>
      <c r="I195" s="7"/>
    </row>
    <row r="196" spans="1:9" x14ac:dyDescent="0.25">
      <c r="A196" s="54"/>
      <c r="B196" s="54"/>
      <c r="C196" s="55" t="s">
        <v>78</v>
      </c>
      <c r="D196" s="54"/>
      <c r="E196" s="14">
        <v>1</v>
      </c>
      <c r="F196" s="35">
        <v>319</v>
      </c>
      <c r="G196" s="41">
        <f t="shared" si="5"/>
        <v>392.37</v>
      </c>
      <c r="H196" s="7"/>
      <c r="I196" s="7"/>
    </row>
    <row r="197" spans="1:9" x14ac:dyDescent="0.25">
      <c r="A197" s="54"/>
      <c r="B197" s="54"/>
      <c r="C197" s="55"/>
      <c r="D197" s="54"/>
      <c r="E197" s="14">
        <v>2</v>
      </c>
      <c r="F197" s="15">
        <f>F196*1.128</f>
        <v>359.83199999999999</v>
      </c>
      <c r="G197" s="41">
        <f t="shared" si="5"/>
        <v>442.59335999999996</v>
      </c>
      <c r="H197" s="7"/>
      <c r="I197" s="7"/>
    </row>
    <row r="198" spans="1:9" x14ac:dyDescent="0.25">
      <c r="A198" s="54"/>
      <c r="B198" s="54"/>
      <c r="C198" s="55"/>
      <c r="D198" s="54"/>
      <c r="E198" s="14">
        <v>3</v>
      </c>
      <c r="F198" s="15">
        <f>F196*1.267</f>
        <v>404.17299999999994</v>
      </c>
      <c r="G198" s="41">
        <f t="shared" si="5"/>
        <v>497.13278999999994</v>
      </c>
      <c r="H198" s="7"/>
      <c r="I198" s="7"/>
    </row>
    <row r="199" spans="1:9" x14ac:dyDescent="0.25">
      <c r="A199" s="54"/>
      <c r="B199" s="54"/>
      <c r="C199" s="59" t="s">
        <v>79</v>
      </c>
      <c r="D199" s="54"/>
      <c r="E199" s="34">
        <v>1</v>
      </c>
      <c r="F199" s="16">
        <v>385</v>
      </c>
      <c r="G199" s="13">
        <f t="shared" si="5"/>
        <v>473.55</v>
      </c>
      <c r="H199" s="7"/>
      <c r="I199" s="7"/>
    </row>
    <row r="200" spans="1:9" x14ac:dyDescent="0.25">
      <c r="A200" s="54"/>
      <c r="B200" s="54"/>
      <c r="C200" s="59"/>
      <c r="D200" s="54"/>
      <c r="E200" s="34">
        <v>2</v>
      </c>
      <c r="F200" s="12">
        <f>F199*1.105</f>
        <v>425.42500000000001</v>
      </c>
      <c r="G200" s="13">
        <f t="shared" si="5"/>
        <v>523.27274999999997</v>
      </c>
      <c r="H200" s="7"/>
      <c r="I200" s="7"/>
    </row>
    <row r="201" spans="1:9" x14ac:dyDescent="0.25">
      <c r="A201" s="54"/>
      <c r="B201" s="54"/>
      <c r="C201" s="59"/>
      <c r="D201" s="54"/>
      <c r="E201" s="34">
        <v>3</v>
      </c>
      <c r="F201" s="12">
        <f>F199*1.198</f>
        <v>461.22999999999996</v>
      </c>
      <c r="G201" s="13">
        <f t="shared" ref="G201:G232" si="6">F201*1.23</f>
        <v>567.3128999999999</v>
      </c>
      <c r="H201" s="7"/>
      <c r="I201" s="7"/>
    </row>
    <row r="202" spans="1:9" x14ac:dyDescent="0.25">
      <c r="A202" s="54"/>
      <c r="B202" s="54"/>
      <c r="C202" s="61" t="s">
        <v>80</v>
      </c>
      <c r="D202" s="54"/>
      <c r="E202" s="36">
        <v>1</v>
      </c>
      <c r="F202" s="24">
        <v>300</v>
      </c>
      <c r="G202" s="41">
        <f t="shared" si="6"/>
        <v>369</v>
      </c>
      <c r="H202" s="7"/>
      <c r="I202" s="7"/>
    </row>
    <row r="203" spans="1:9" x14ac:dyDescent="0.25">
      <c r="A203" s="54"/>
      <c r="B203" s="54"/>
      <c r="C203" s="61"/>
      <c r="D203" s="54"/>
      <c r="E203" s="36">
        <v>2</v>
      </c>
      <c r="F203" s="37">
        <f>F202*1.709</f>
        <v>512.70000000000005</v>
      </c>
      <c r="G203" s="41">
        <f t="shared" si="6"/>
        <v>630.62100000000009</v>
      </c>
      <c r="H203" s="7"/>
      <c r="I203" s="7"/>
    </row>
    <row r="204" spans="1:9" x14ac:dyDescent="0.25">
      <c r="A204" s="54"/>
      <c r="B204" s="54"/>
      <c r="C204" s="61"/>
      <c r="D204" s="54"/>
      <c r="E204" s="36">
        <v>3</v>
      </c>
      <c r="F204" s="37">
        <f>F202*2.364</f>
        <v>709.19999999999993</v>
      </c>
      <c r="G204" s="41">
        <f t="shared" si="6"/>
        <v>872.31599999999992</v>
      </c>
      <c r="H204" s="7"/>
      <c r="I204" s="7"/>
    </row>
    <row r="205" spans="1:9" x14ac:dyDescent="0.25">
      <c r="A205" s="54"/>
      <c r="B205" s="54"/>
      <c r="C205" s="59" t="s">
        <v>81</v>
      </c>
      <c r="D205" s="54"/>
      <c r="E205" s="34">
        <v>1</v>
      </c>
      <c r="F205" s="16">
        <v>350</v>
      </c>
      <c r="G205" s="13">
        <f t="shared" si="6"/>
        <v>430.5</v>
      </c>
      <c r="H205" s="7"/>
      <c r="I205" s="7"/>
    </row>
    <row r="206" spans="1:9" x14ac:dyDescent="0.25">
      <c r="A206" s="54"/>
      <c r="B206" s="54"/>
      <c r="C206" s="59"/>
      <c r="D206" s="54"/>
      <c r="E206" s="34">
        <v>2</v>
      </c>
      <c r="F206" s="12">
        <f>F205*1.225</f>
        <v>428.75000000000006</v>
      </c>
      <c r="G206" s="13">
        <f t="shared" si="6"/>
        <v>527.36250000000007</v>
      </c>
      <c r="H206" s="7"/>
      <c r="I206" s="7"/>
    </row>
    <row r="207" spans="1:9" x14ac:dyDescent="0.25">
      <c r="A207" s="54"/>
      <c r="B207" s="54"/>
      <c r="C207" s="59"/>
      <c r="D207" s="54"/>
      <c r="E207" s="34">
        <v>3</v>
      </c>
      <c r="F207" s="12">
        <f>F205*1.518</f>
        <v>531.29999999999995</v>
      </c>
      <c r="G207" s="13">
        <f t="shared" si="6"/>
        <v>653.49899999999991</v>
      </c>
      <c r="H207" s="7"/>
      <c r="I207" s="7"/>
    </row>
    <row r="208" spans="1:9" x14ac:dyDescent="0.25">
      <c r="A208" s="54"/>
      <c r="B208" s="54"/>
      <c r="C208" s="55" t="s">
        <v>82</v>
      </c>
      <c r="D208" s="54"/>
      <c r="E208" s="14">
        <v>1</v>
      </c>
      <c r="F208" s="35">
        <v>253</v>
      </c>
      <c r="G208" s="41">
        <f t="shared" si="6"/>
        <v>311.19</v>
      </c>
      <c r="H208" s="7"/>
      <c r="I208" s="7"/>
    </row>
    <row r="209" spans="1:9" x14ac:dyDescent="0.25">
      <c r="A209" s="54"/>
      <c r="B209" s="54"/>
      <c r="C209" s="55"/>
      <c r="D209" s="54"/>
      <c r="E209" s="14">
        <v>2</v>
      </c>
      <c r="F209" s="15">
        <f>F208*1.224</f>
        <v>309.67199999999997</v>
      </c>
      <c r="G209" s="41">
        <f t="shared" si="6"/>
        <v>380.89655999999997</v>
      </c>
      <c r="H209" s="7"/>
      <c r="I209" s="7"/>
    </row>
    <row r="210" spans="1:9" x14ac:dyDescent="0.25">
      <c r="A210" s="54"/>
      <c r="B210" s="54"/>
      <c r="C210" s="55"/>
      <c r="D210" s="54"/>
      <c r="E210" s="14">
        <v>3</v>
      </c>
      <c r="F210" s="15">
        <f>F208*1.433</f>
        <v>362.54900000000004</v>
      </c>
      <c r="G210" s="41">
        <f t="shared" si="6"/>
        <v>445.93527000000006</v>
      </c>
      <c r="H210" s="7"/>
      <c r="I210" s="7"/>
    </row>
    <row r="211" spans="1:9" x14ac:dyDescent="0.25">
      <c r="A211" s="54"/>
      <c r="B211" s="54"/>
      <c r="C211" s="59" t="s">
        <v>83</v>
      </c>
      <c r="D211" s="54"/>
      <c r="E211" s="34">
        <v>1</v>
      </c>
      <c r="F211" s="16">
        <v>245</v>
      </c>
      <c r="G211" s="13">
        <f t="shared" si="6"/>
        <v>301.35000000000002</v>
      </c>
      <c r="H211" s="7"/>
      <c r="I211" s="7"/>
    </row>
    <row r="212" spans="1:9" x14ac:dyDescent="0.25">
      <c r="A212" s="54"/>
      <c r="B212" s="54"/>
      <c r="C212" s="59"/>
      <c r="D212" s="54"/>
      <c r="E212" s="34">
        <v>2</v>
      </c>
      <c r="F212" s="12">
        <f>F211*1.061</f>
        <v>259.94499999999999</v>
      </c>
      <c r="G212" s="13">
        <f t="shared" si="6"/>
        <v>319.73235</v>
      </c>
      <c r="H212" s="7"/>
      <c r="I212" s="7"/>
    </row>
    <row r="213" spans="1:9" x14ac:dyDescent="0.25">
      <c r="A213" s="54"/>
      <c r="B213" s="54"/>
      <c r="C213" s="59"/>
      <c r="D213" s="54"/>
      <c r="E213" s="34">
        <v>3</v>
      </c>
      <c r="F213" s="12">
        <f>F211*1.194</f>
        <v>292.52999999999997</v>
      </c>
      <c r="G213" s="13">
        <f t="shared" si="6"/>
        <v>359.81189999999998</v>
      </c>
      <c r="H213" s="7"/>
      <c r="I213" s="7"/>
    </row>
    <row r="214" spans="1:9" x14ac:dyDescent="0.25">
      <c r="A214" s="54"/>
      <c r="B214" s="54"/>
      <c r="C214" s="55" t="s">
        <v>84</v>
      </c>
      <c r="D214" s="54"/>
      <c r="E214" s="14">
        <v>1</v>
      </c>
      <c r="F214" s="15">
        <v>420</v>
      </c>
      <c r="G214" s="41">
        <f t="shared" si="6"/>
        <v>516.6</v>
      </c>
      <c r="H214" s="7"/>
      <c r="I214" s="7"/>
    </row>
    <row r="215" spans="1:9" x14ac:dyDescent="0.25">
      <c r="A215" s="54"/>
      <c r="B215" s="54"/>
      <c r="C215" s="55"/>
      <c r="D215" s="54"/>
      <c r="E215" s="14">
        <v>2</v>
      </c>
      <c r="F215" s="15">
        <f>F214*1.367</f>
        <v>574.14</v>
      </c>
      <c r="G215" s="41">
        <f t="shared" si="6"/>
        <v>706.19219999999996</v>
      </c>
      <c r="H215" s="7"/>
      <c r="I215" s="7"/>
    </row>
    <row r="216" spans="1:9" x14ac:dyDescent="0.25">
      <c r="A216" s="54"/>
      <c r="B216" s="54"/>
      <c r="C216" s="55"/>
      <c r="D216" s="54"/>
      <c r="E216" s="14">
        <v>3</v>
      </c>
      <c r="F216" s="15">
        <f>F214*1.7</f>
        <v>714</v>
      </c>
      <c r="G216" s="41">
        <f t="shared" si="6"/>
        <v>878.22</v>
      </c>
      <c r="H216" s="7"/>
      <c r="I216" s="7"/>
    </row>
    <row r="217" spans="1:9" x14ac:dyDescent="0.25">
      <c r="A217" s="54"/>
      <c r="B217" s="54"/>
      <c r="C217" s="59" t="s">
        <v>85</v>
      </c>
      <c r="D217" s="54"/>
      <c r="E217" s="34">
        <v>1</v>
      </c>
      <c r="F217" s="16">
        <v>270</v>
      </c>
      <c r="G217" s="13">
        <f t="shared" si="6"/>
        <v>332.1</v>
      </c>
      <c r="H217" s="7"/>
      <c r="I217" s="7"/>
    </row>
    <row r="218" spans="1:9" x14ac:dyDescent="0.25">
      <c r="A218" s="54"/>
      <c r="B218" s="54"/>
      <c r="C218" s="59"/>
      <c r="D218" s="54"/>
      <c r="E218" s="34">
        <v>2</v>
      </c>
      <c r="F218" s="12">
        <f>F217*1.196</f>
        <v>322.91999999999996</v>
      </c>
      <c r="G218" s="13">
        <f t="shared" si="6"/>
        <v>397.19159999999994</v>
      </c>
      <c r="H218" s="7"/>
      <c r="I218" s="7"/>
    </row>
    <row r="219" spans="1:9" ht="16.899999999999999" customHeight="1" x14ac:dyDescent="0.25">
      <c r="A219" s="54"/>
      <c r="B219" s="54"/>
      <c r="C219" s="59"/>
      <c r="D219" s="54"/>
      <c r="E219" s="34">
        <v>3</v>
      </c>
      <c r="F219" s="12">
        <f>F217*1.447</f>
        <v>390.69</v>
      </c>
      <c r="G219" s="13">
        <f t="shared" si="6"/>
        <v>480.5487</v>
      </c>
      <c r="H219" s="7"/>
      <c r="I219" s="7"/>
    </row>
    <row r="220" spans="1:9" x14ac:dyDescent="0.25">
      <c r="A220" s="54">
        <v>25</v>
      </c>
      <c r="B220" s="54" t="s">
        <v>32</v>
      </c>
      <c r="C220" s="38" t="s">
        <v>86</v>
      </c>
      <c r="D220" s="54" t="s">
        <v>34</v>
      </c>
      <c r="E220" s="38" t="s">
        <v>38</v>
      </c>
      <c r="F220" s="35">
        <v>400</v>
      </c>
      <c r="G220" s="41">
        <f t="shared" si="6"/>
        <v>492</v>
      </c>
      <c r="H220" s="7"/>
      <c r="I220" s="7"/>
    </row>
    <row r="221" spans="1:9" x14ac:dyDescent="0.25">
      <c r="A221" s="54"/>
      <c r="B221" s="54"/>
      <c r="C221" s="11" t="s">
        <v>87</v>
      </c>
      <c r="D221" s="54"/>
      <c r="E221" s="11" t="s">
        <v>38</v>
      </c>
      <c r="F221" s="16">
        <v>330</v>
      </c>
      <c r="G221" s="13">
        <f t="shared" si="6"/>
        <v>405.9</v>
      </c>
      <c r="H221" s="7"/>
      <c r="I221" s="7"/>
    </row>
    <row r="222" spans="1:9" x14ac:dyDescent="0.25">
      <c r="A222" s="54">
        <v>26</v>
      </c>
      <c r="B222" s="54" t="s">
        <v>36</v>
      </c>
      <c r="C222" s="14" t="s">
        <v>88</v>
      </c>
      <c r="D222" s="54" t="s">
        <v>89</v>
      </c>
      <c r="E222" s="14" t="s">
        <v>38</v>
      </c>
      <c r="F222" s="35">
        <v>370</v>
      </c>
      <c r="G222" s="41">
        <f t="shared" si="6"/>
        <v>455.09999999999997</v>
      </c>
      <c r="H222" s="7"/>
      <c r="I222" s="7"/>
    </row>
    <row r="223" spans="1:9" x14ac:dyDescent="0.25">
      <c r="A223" s="54"/>
      <c r="B223" s="54"/>
      <c r="C223" s="11" t="s">
        <v>90</v>
      </c>
      <c r="D223" s="54"/>
      <c r="E223" s="11" t="s">
        <v>91</v>
      </c>
      <c r="F223" s="16">
        <v>330</v>
      </c>
      <c r="G223" s="13">
        <f t="shared" si="6"/>
        <v>405.9</v>
      </c>
      <c r="H223" s="7"/>
      <c r="I223" s="7"/>
    </row>
    <row r="224" spans="1:9" x14ac:dyDescent="0.25">
      <c r="A224" s="54"/>
      <c r="B224" s="54"/>
      <c r="C224" s="14" t="s">
        <v>92</v>
      </c>
      <c r="D224" s="54"/>
      <c r="E224" s="14" t="s">
        <v>91</v>
      </c>
      <c r="F224" s="35">
        <v>370</v>
      </c>
      <c r="G224" s="41">
        <f t="shared" si="6"/>
        <v>455.09999999999997</v>
      </c>
      <c r="H224" s="7"/>
      <c r="I224" s="7"/>
    </row>
    <row r="225" spans="1:9" x14ac:dyDescent="0.25">
      <c r="A225" s="54"/>
      <c r="B225" s="54"/>
      <c r="C225" s="11" t="s">
        <v>93</v>
      </c>
      <c r="D225" s="54"/>
      <c r="E225" s="11" t="s">
        <v>38</v>
      </c>
      <c r="F225" s="16">
        <v>330</v>
      </c>
      <c r="G225" s="13">
        <f t="shared" si="6"/>
        <v>405.9</v>
      </c>
      <c r="H225" s="7"/>
      <c r="I225" s="7"/>
    </row>
    <row r="226" spans="1:9" x14ac:dyDescent="0.25">
      <c r="A226" s="54"/>
      <c r="B226" s="54"/>
      <c r="C226" s="14" t="s">
        <v>94</v>
      </c>
      <c r="D226" s="54"/>
      <c r="E226" s="14" t="s">
        <v>91</v>
      </c>
      <c r="F226" s="35">
        <v>300</v>
      </c>
      <c r="G226" s="41">
        <f t="shared" si="6"/>
        <v>369</v>
      </c>
      <c r="H226" s="7"/>
      <c r="I226" s="7"/>
    </row>
    <row r="227" spans="1:9" x14ac:dyDescent="0.25">
      <c r="A227" s="54"/>
      <c r="B227" s="54"/>
      <c r="C227" s="11" t="s">
        <v>95</v>
      </c>
      <c r="D227" s="54"/>
      <c r="E227" s="11" t="s">
        <v>38</v>
      </c>
      <c r="F227" s="16">
        <v>370</v>
      </c>
      <c r="G227" s="13">
        <f t="shared" si="6"/>
        <v>455.09999999999997</v>
      </c>
      <c r="H227" s="7"/>
      <c r="I227" s="7"/>
    </row>
    <row r="228" spans="1:9" x14ac:dyDescent="0.25">
      <c r="A228" s="54"/>
      <c r="B228" s="54"/>
      <c r="C228" s="14" t="s">
        <v>96</v>
      </c>
      <c r="D228" s="54"/>
      <c r="E228" s="14" t="s">
        <v>38</v>
      </c>
      <c r="F228" s="35">
        <v>370</v>
      </c>
      <c r="G228" s="41">
        <f t="shared" si="6"/>
        <v>455.09999999999997</v>
      </c>
      <c r="H228" s="7"/>
      <c r="I228" s="7"/>
    </row>
    <row r="229" spans="1:9" x14ac:dyDescent="0.25">
      <c r="A229" s="54"/>
      <c r="B229" s="54"/>
      <c r="C229" s="11" t="s">
        <v>97</v>
      </c>
      <c r="D229" s="54"/>
      <c r="E229" s="11" t="s">
        <v>38</v>
      </c>
      <c r="F229" s="16">
        <v>300</v>
      </c>
      <c r="G229" s="13">
        <f t="shared" si="6"/>
        <v>369</v>
      </c>
      <c r="H229" s="7"/>
      <c r="I229" s="7"/>
    </row>
    <row r="230" spans="1:9" x14ac:dyDescent="0.25">
      <c r="A230" s="54"/>
      <c r="B230" s="54"/>
      <c r="C230" s="14" t="s">
        <v>98</v>
      </c>
      <c r="D230" s="54"/>
      <c r="E230" s="14" t="s">
        <v>38</v>
      </c>
      <c r="F230" s="35">
        <v>270</v>
      </c>
      <c r="G230" s="41">
        <f t="shared" si="6"/>
        <v>332.1</v>
      </c>
      <c r="H230" s="7"/>
      <c r="I230" s="7"/>
    </row>
    <row r="231" spans="1:9" x14ac:dyDescent="0.25">
      <c r="A231" s="54"/>
      <c r="B231" s="54"/>
      <c r="C231" s="11" t="s">
        <v>64</v>
      </c>
      <c r="D231" s="54"/>
      <c r="E231" s="34" t="s">
        <v>38</v>
      </c>
      <c r="F231" s="16">
        <v>250</v>
      </c>
      <c r="G231" s="13">
        <f t="shared" si="6"/>
        <v>307.5</v>
      </c>
      <c r="H231" s="7"/>
      <c r="I231" s="7"/>
    </row>
    <row r="232" spans="1:9" x14ac:dyDescent="0.25">
      <c r="A232" s="54">
        <v>27</v>
      </c>
      <c r="B232" s="54" t="s">
        <v>39</v>
      </c>
      <c r="C232" s="14" t="s">
        <v>99</v>
      </c>
      <c r="D232" s="54" t="s">
        <v>40</v>
      </c>
      <c r="E232" s="38" t="s">
        <v>35</v>
      </c>
      <c r="F232" s="35">
        <v>250</v>
      </c>
      <c r="G232" s="41">
        <f t="shared" si="6"/>
        <v>307.5</v>
      </c>
      <c r="H232" s="7"/>
      <c r="I232" s="7"/>
    </row>
    <row r="233" spans="1:9" x14ac:dyDescent="0.25">
      <c r="A233" s="54"/>
      <c r="B233" s="54"/>
      <c r="C233" s="11" t="s">
        <v>100</v>
      </c>
      <c r="D233" s="54"/>
      <c r="E233" s="11" t="s">
        <v>35</v>
      </c>
      <c r="F233" s="16">
        <v>280</v>
      </c>
      <c r="G233" s="13">
        <f t="shared" ref="G233:G256" si="7">F233*1.23</f>
        <v>344.4</v>
      </c>
      <c r="H233" s="7"/>
      <c r="I233" s="7"/>
    </row>
    <row r="234" spans="1:9" x14ac:dyDescent="0.25">
      <c r="A234" s="54"/>
      <c r="B234" s="54"/>
      <c r="C234" s="38" t="s">
        <v>101</v>
      </c>
      <c r="D234" s="54"/>
      <c r="E234" s="38" t="s">
        <v>35</v>
      </c>
      <c r="F234" s="35">
        <v>220</v>
      </c>
      <c r="G234" s="41">
        <f t="shared" si="7"/>
        <v>270.60000000000002</v>
      </c>
      <c r="H234" s="7"/>
      <c r="I234" s="7"/>
    </row>
    <row r="235" spans="1:9" x14ac:dyDescent="0.25">
      <c r="A235" s="54"/>
      <c r="B235" s="54"/>
      <c r="C235" s="11" t="s">
        <v>85</v>
      </c>
      <c r="D235" s="54"/>
      <c r="E235" s="11" t="s">
        <v>35</v>
      </c>
      <c r="F235" s="16">
        <v>220</v>
      </c>
      <c r="G235" s="13">
        <f t="shared" si="7"/>
        <v>270.60000000000002</v>
      </c>
      <c r="H235" s="7"/>
      <c r="I235" s="7"/>
    </row>
    <row r="236" spans="1:9" x14ac:dyDescent="0.25">
      <c r="A236" s="54">
        <v>28</v>
      </c>
      <c r="B236" s="54" t="s">
        <v>41</v>
      </c>
      <c r="C236" s="38" t="s">
        <v>102</v>
      </c>
      <c r="D236" s="54" t="s">
        <v>103</v>
      </c>
      <c r="E236" s="38" t="s">
        <v>38</v>
      </c>
      <c r="F236" s="35">
        <v>470</v>
      </c>
      <c r="G236" s="41">
        <f t="shared" si="7"/>
        <v>578.1</v>
      </c>
      <c r="H236" s="7"/>
      <c r="I236" s="7"/>
    </row>
    <row r="237" spans="1:9" x14ac:dyDescent="0.25">
      <c r="A237" s="54"/>
      <c r="B237" s="54"/>
      <c r="C237" s="11" t="s">
        <v>104</v>
      </c>
      <c r="D237" s="54"/>
      <c r="E237" s="11" t="s">
        <v>35</v>
      </c>
      <c r="F237" s="16">
        <v>790</v>
      </c>
      <c r="G237" s="13">
        <f t="shared" si="7"/>
        <v>971.69999999999993</v>
      </c>
      <c r="H237" s="7"/>
      <c r="I237" s="7"/>
    </row>
    <row r="238" spans="1:9" x14ac:dyDescent="0.25">
      <c r="A238" s="54"/>
      <c r="B238" s="54"/>
      <c r="C238" s="14" t="s">
        <v>93</v>
      </c>
      <c r="D238" s="54"/>
      <c r="E238" s="14" t="s">
        <v>38</v>
      </c>
      <c r="F238" s="35">
        <v>450</v>
      </c>
      <c r="G238" s="41">
        <f t="shared" si="7"/>
        <v>553.5</v>
      </c>
      <c r="H238" s="7"/>
      <c r="I238" s="7"/>
    </row>
    <row r="239" spans="1:9" x14ac:dyDescent="0.25">
      <c r="A239" s="54"/>
      <c r="B239" s="54"/>
      <c r="C239" s="11" t="s">
        <v>95</v>
      </c>
      <c r="D239" s="54"/>
      <c r="E239" s="11" t="s">
        <v>38</v>
      </c>
      <c r="F239" s="16">
        <v>520</v>
      </c>
      <c r="G239" s="13">
        <f t="shared" si="7"/>
        <v>639.6</v>
      </c>
      <c r="H239" s="7"/>
      <c r="I239" s="7"/>
    </row>
    <row r="240" spans="1:9" x14ac:dyDescent="0.25">
      <c r="A240" s="54"/>
      <c r="B240" s="54"/>
      <c r="C240" s="14" t="s">
        <v>105</v>
      </c>
      <c r="D240" s="54"/>
      <c r="E240" s="14" t="s">
        <v>38</v>
      </c>
      <c r="F240" s="35">
        <v>500</v>
      </c>
      <c r="G240" s="41">
        <f t="shared" si="7"/>
        <v>615</v>
      </c>
      <c r="H240" s="7"/>
      <c r="I240" s="7"/>
    </row>
    <row r="241" spans="1:9" x14ac:dyDescent="0.25">
      <c r="A241" s="54"/>
      <c r="B241" s="54"/>
      <c r="C241" s="11" t="s">
        <v>106</v>
      </c>
      <c r="D241" s="54"/>
      <c r="E241" s="11" t="s">
        <v>38</v>
      </c>
      <c r="F241" s="16">
        <v>350</v>
      </c>
      <c r="G241" s="13">
        <f t="shared" si="7"/>
        <v>430.5</v>
      </c>
      <c r="H241" s="7"/>
      <c r="I241" s="7"/>
    </row>
    <row r="242" spans="1:9" x14ac:dyDescent="0.25">
      <c r="A242" s="54"/>
      <c r="B242" s="54"/>
      <c r="C242" s="14" t="s">
        <v>98</v>
      </c>
      <c r="D242" s="54"/>
      <c r="E242" s="14" t="s">
        <v>38</v>
      </c>
      <c r="F242" s="35">
        <v>350</v>
      </c>
      <c r="G242" s="41">
        <f t="shared" si="7"/>
        <v>430.5</v>
      </c>
      <c r="H242" s="7"/>
      <c r="I242" s="7"/>
    </row>
    <row r="243" spans="1:9" x14ac:dyDescent="0.25">
      <c r="A243" s="54"/>
      <c r="B243" s="54"/>
      <c r="C243" s="34" t="s">
        <v>107</v>
      </c>
      <c r="D243" s="54"/>
      <c r="E243" s="34" t="s">
        <v>38</v>
      </c>
      <c r="F243" s="16">
        <v>300</v>
      </c>
      <c r="G243" s="13">
        <f t="shared" si="7"/>
        <v>369</v>
      </c>
      <c r="H243" s="7"/>
      <c r="I243" s="7"/>
    </row>
    <row r="244" spans="1:9" x14ac:dyDescent="0.25">
      <c r="A244" s="54"/>
      <c r="B244" s="54"/>
      <c r="C244" s="38" t="s">
        <v>108</v>
      </c>
      <c r="D244" s="54"/>
      <c r="E244" s="14" t="s">
        <v>38</v>
      </c>
      <c r="F244" s="35">
        <v>350</v>
      </c>
      <c r="G244" s="41">
        <f t="shared" si="7"/>
        <v>430.5</v>
      </c>
      <c r="H244" s="7"/>
      <c r="I244" s="7"/>
    </row>
    <row r="245" spans="1:9" x14ac:dyDescent="0.25">
      <c r="A245" s="16">
        <v>29</v>
      </c>
      <c r="B245" s="21" t="s">
        <v>43</v>
      </c>
      <c r="C245" s="21" t="s">
        <v>109</v>
      </c>
      <c r="D245" s="21" t="s">
        <v>110</v>
      </c>
      <c r="E245" s="11" t="s">
        <v>38</v>
      </c>
      <c r="F245" s="16">
        <v>250</v>
      </c>
      <c r="G245" s="13">
        <f t="shared" si="7"/>
        <v>307.5</v>
      </c>
      <c r="H245" s="7"/>
      <c r="I245" s="7"/>
    </row>
    <row r="246" spans="1:9" x14ac:dyDescent="0.25">
      <c r="A246" s="27">
        <v>30</v>
      </c>
      <c r="B246" s="28" t="s">
        <v>46</v>
      </c>
      <c r="C246" s="36" t="s">
        <v>109</v>
      </c>
      <c r="D246" s="28" t="s">
        <v>111</v>
      </c>
      <c r="E246" s="14">
        <v>1</v>
      </c>
      <c r="F246" s="35">
        <v>310</v>
      </c>
      <c r="G246" s="41">
        <f t="shared" si="7"/>
        <v>381.3</v>
      </c>
      <c r="H246" s="7"/>
      <c r="I246" s="7"/>
    </row>
    <row r="247" spans="1:9" x14ac:dyDescent="0.25">
      <c r="A247" s="54">
        <v>31</v>
      </c>
      <c r="B247" s="54" t="s">
        <v>48</v>
      </c>
      <c r="C247" s="39" t="s">
        <v>112</v>
      </c>
      <c r="D247" s="54" t="s">
        <v>113</v>
      </c>
      <c r="E247" s="11" t="s">
        <v>38</v>
      </c>
      <c r="F247" s="16">
        <v>220</v>
      </c>
      <c r="G247" s="13">
        <f t="shared" si="7"/>
        <v>270.60000000000002</v>
      </c>
      <c r="H247" s="7"/>
      <c r="I247" s="7"/>
    </row>
    <row r="248" spans="1:9" x14ac:dyDescent="0.25">
      <c r="A248" s="54"/>
      <c r="B248" s="54"/>
      <c r="C248" s="24" t="s">
        <v>114</v>
      </c>
      <c r="D248" s="54"/>
      <c r="E248" s="14" t="s">
        <v>38</v>
      </c>
      <c r="F248" s="35">
        <v>210</v>
      </c>
      <c r="G248" s="41">
        <f t="shared" si="7"/>
        <v>258.3</v>
      </c>
      <c r="H248" s="7"/>
      <c r="I248" s="7"/>
    </row>
    <row r="249" spans="1:9" x14ac:dyDescent="0.25">
      <c r="A249" s="54"/>
      <c r="B249" s="54"/>
      <c r="C249" s="21" t="s">
        <v>115</v>
      </c>
      <c r="D249" s="54"/>
      <c r="E249" s="11" t="s">
        <v>38</v>
      </c>
      <c r="F249" s="16">
        <v>180</v>
      </c>
      <c r="G249" s="13">
        <f t="shared" si="7"/>
        <v>221.4</v>
      </c>
      <c r="H249" s="7"/>
      <c r="I249" s="7"/>
    </row>
    <row r="250" spans="1:9" x14ac:dyDescent="0.25">
      <c r="A250" s="54"/>
      <c r="B250" s="54"/>
      <c r="C250" s="24" t="s">
        <v>85</v>
      </c>
      <c r="D250" s="54"/>
      <c r="E250" s="14" t="s">
        <v>38</v>
      </c>
      <c r="F250" s="35">
        <v>125</v>
      </c>
      <c r="G250" s="41">
        <f t="shared" si="7"/>
        <v>153.75</v>
      </c>
      <c r="H250" s="7"/>
      <c r="I250" s="7"/>
    </row>
    <row r="251" spans="1:9" ht="15" customHeight="1" x14ac:dyDescent="0.25">
      <c r="A251" s="57">
        <v>32</v>
      </c>
      <c r="B251" s="54"/>
      <c r="C251" s="21" t="s">
        <v>116</v>
      </c>
      <c r="D251" s="57" t="s">
        <v>50</v>
      </c>
      <c r="E251" s="11" t="s">
        <v>35</v>
      </c>
      <c r="F251" s="16">
        <v>130</v>
      </c>
      <c r="G251" s="13">
        <f t="shared" si="7"/>
        <v>159.9</v>
      </c>
      <c r="H251" s="7"/>
      <c r="I251" s="7"/>
    </row>
    <row r="252" spans="1:9" x14ac:dyDescent="0.25">
      <c r="A252" s="57"/>
      <c r="B252" s="54"/>
      <c r="C252" s="24" t="s">
        <v>117</v>
      </c>
      <c r="D252" s="57"/>
      <c r="E252" s="14" t="s">
        <v>35</v>
      </c>
      <c r="F252" s="35">
        <v>115</v>
      </c>
      <c r="G252" s="41">
        <f t="shared" si="7"/>
        <v>141.44999999999999</v>
      </c>
      <c r="H252" s="7"/>
      <c r="I252" s="7"/>
    </row>
    <row r="253" spans="1:9" ht="15.75" thickBot="1" x14ac:dyDescent="0.3">
      <c r="A253" s="57"/>
      <c r="B253" s="54"/>
      <c r="C253" s="21" t="s">
        <v>101</v>
      </c>
      <c r="D253" s="57"/>
      <c r="E253" s="11" t="s">
        <v>35</v>
      </c>
      <c r="F253" s="16">
        <v>100</v>
      </c>
      <c r="G253" s="13">
        <f t="shared" si="7"/>
        <v>123</v>
      </c>
      <c r="H253" s="7"/>
      <c r="I253" s="7"/>
    </row>
    <row r="254" spans="1:9" ht="15.75" thickBot="1" x14ac:dyDescent="0.3">
      <c r="A254" s="63"/>
      <c r="B254" s="62"/>
      <c r="C254" s="26" t="s">
        <v>85</v>
      </c>
      <c r="D254" s="63"/>
      <c r="E254" s="19" t="s">
        <v>35</v>
      </c>
      <c r="F254" s="40">
        <v>100</v>
      </c>
      <c r="G254" s="42">
        <f t="shared" si="7"/>
        <v>123</v>
      </c>
      <c r="H254" s="7"/>
      <c r="I254" s="7"/>
    </row>
    <row r="255" spans="1:9" ht="64.5" thickBot="1" x14ac:dyDescent="0.3">
      <c r="A255" s="43">
        <v>33</v>
      </c>
      <c r="B255" s="59" t="s">
        <v>53</v>
      </c>
      <c r="C255" s="47" t="s">
        <v>118</v>
      </c>
      <c r="D255" s="48" t="s">
        <v>54</v>
      </c>
      <c r="E255" s="49" t="s">
        <v>38</v>
      </c>
      <c r="F255" s="2">
        <v>28</v>
      </c>
      <c r="G255" s="50">
        <f t="shared" si="7"/>
        <v>34.44</v>
      </c>
      <c r="H255" s="7"/>
      <c r="I255" s="7"/>
    </row>
    <row r="256" spans="1:9" ht="15.75" thickBot="1" x14ac:dyDescent="0.3">
      <c r="A256" s="29">
        <v>34</v>
      </c>
      <c r="B256" s="59"/>
      <c r="C256" s="36" t="s">
        <v>118</v>
      </c>
      <c r="D256" s="30" t="s">
        <v>55</v>
      </c>
      <c r="E256" s="38" t="s">
        <v>38</v>
      </c>
      <c r="F256" s="35">
        <v>48</v>
      </c>
      <c r="G256" s="41">
        <f t="shared" si="7"/>
        <v>59.04</v>
      </c>
      <c r="H256" s="7"/>
      <c r="I256" s="7"/>
    </row>
    <row r="257" spans="1:7" x14ac:dyDescent="0.25">
      <c r="A257" s="44"/>
      <c r="B257" s="44"/>
      <c r="C257" s="44"/>
      <c r="D257" s="44"/>
      <c r="E257" s="44"/>
      <c r="F257" s="45"/>
      <c r="G257" s="46"/>
    </row>
  </sheetData>
  <mergeCells count="131">
    <mergeCell ref="A236:A244"/>
    <mergeCell ref="B236:B244"/>
    <mergeCell ref="D236:D244"/>
    <mergeCell ref="A247:A250"/>
    <mergeCell ref="B247:B254"/>
    <mergeCell ref="D247:D250"/>
    <mergeCell ref="A251:A254"/>
    <mergeCell ref="D251:D254"/>
    <mergeCell ref="B255:B256"/>
    <mergeCell ref="A220:A221"/>
    <mergeCell ref="B220:B221"/>
    <mergeCell ref="D220:D221"/>
    <mergeCell ref="A222:A231"/>
    <mergeCell ref="B222:B231"/>
    <mergeCell ref="D222:D231"/>
    <mergeCell ref="A232:A235"/>
    <mergeCell ref="B232:B235"/>
    <mergeCell ref="D232:D235"/>
    <mergeCell ref="A193:A219"/>
    <mergeCell ref="C193:C195"/>
    <mergeCell ref="D193:D219"/>
    <mergeCell ref="C196:C198"/>
    <mergeCell ref="C199:C201"/>
    <mergeCell ref="C202:C204"/>
    <mergeCell ref="C205:C207"/>
    <mergeCell ref="C208:C210"/>
    <mergeCell ref="C211:C213"/>
    <mergeCell ref="C214:C216"/>
    <mergeCell ref="C217:C219"/>
    <mergeCell ref="A169:A192"/>
    <mergeCell ref="C169:C171"/>
    <mergeCell ref="D169:D192"/>
    <mergeCell ref="C172:C174"/>
    <mergeCell ref="C175:C177"/>
    <mergeCell ref="C178:C180"/>
    <mergeCell ref="C181:C183"/>
    <mergeCell ref="C184:C186"/>
    <mergeCell ref="C187:C189"/>
    <mergeCell ref="C190:C192"/>
    <mergeCell ref="C142:C144"/>
    <mergeCell ref="A145:A168"/>
    <mergeCell ref="C145:C147"/>
    <mergeCell ref="D145:D168"/>
    <mergeCell ref="C148:C150"/>
    <mergeCell ref="C151:C153"/>
    <mergeCell ref="C154:C156"/>
    <mergeCell ref="C157:C159"/>
    <mergeCell ref="C160:C162"/>
    <mergeCell ref="C163:C165"/>
    <mergeCell ref="C166:C168"/>
    <mergeCell ref="B99:B100"/>
    <mergeCell ref="C99:C100"/>
    <mergeCell ref="B102:B103"/>
    <mergeCell ref="A104:G104"/>
    <mergeCell ref="A105:A120"/>
    <mergeCell ref="B105:B219"/>
    <mergeCell ref="C105:C106"/>
    <mergeCell ref="D105:D120"/>
    <mergeCell ref="C107:C108"/>
    <mergeCell ref="C109:C110"/>
    <mergeCell ref="C111:C112"/>
    <mergeCell ref="C113:C114"/>
    <mergeCell ref="C115:C116"/>
    <mergeCell ref="C117:C118"/>
    <mergeCell ref="C119:C120"/>
    <mergeCell ref="A121:A144"/>
    <mergeCell ref="C121:C123"/>
    <mergeCell ref="D121:D144"/>
    <mergeCell ref="C124:C126"/>
    <mergeCell ref="C127:C129"/>
    <mergeCell ref="C130:C132"/>
    <mergeCell ref="C133:C135"/>
    <mergeCell ref="C136:C138"/>
    <mergeCell ref="C139:C141"/>
    <mergeCell ref="C72:C74"/>
    <mergeCell ref="C75:C77"/>
    <mergeCell ref="C78:C80"/>
    <mergeCell ref="A81:A92"/>
    <mergeCell ref="C81:C83"/>
    <mergeCell ref="D81:D92"/>
    <mergeCell ref="C84:C86"/>
    <mergeCell ref="C87:C89"/>
    <mergeCell ref="C90:C92"/>
    <mergeCell ref="C32:C34"/>
    <mergeCell ref="C35:C37"/>
    <mergeCell ref="A41:A52"/>
    <mergeCell ref="C41:C43"/>
    <mergeCell ref="D41:D52"/>
    <mergeCell ref="C44:C46"/>
    <mergeCell ref="C47:C49"/>
    <mergeCell ref="C50:C52"/>
    <mergeCell ref="A53:A60"/>
    <mergeCell ref="B53:B92"/>
    <mergeCell ref="C53:C54"/>
    <mergeCell ref="D53:D60"/>
    <mergeCell ref="C55:C56"/>
    <mergeCell ref="C57:C58"/>
    <mergeCell ref="C59:C60"/>
    <mergeCell ref="A61:A68"/>
    <mergeCell ref="C61:C62"/>
    <mergeCell ref="D61:D68"/>
    <mergeCell ref="C63:C64"/>
    <mergeCell ref="C65:C66"/>
    <mergeCell ref="C67:C68"/>
    <mergeCell ref="A69:A80"/>
    <mergeCell ref="C69:C71"/>
    <mergeCell ref="D69:D80"/>
    <mergeCell ref="A5:A7"/>
    <mergeCell ref="B5:B7"/>
    <mergeCell ref="C6:C7"/>
    <mergeCell ref="D6:D7"/>
    <mergeCell ref="E6:E7"/>
    <mergeCell ref="F6:F7"/>
    <mergeCell ref="G6:G7"/>
    <mergeCell ref="A8:B8"/>
    <mergeCell ref="A9:A16"/>
    <mergeCell ref="B9:B52"/>
    <mergeCell ref="C9:C10"/>
    <mergeCell ref="D9:D16"/>
    <mergeCell ref="C11:C12"/>
    <mergeCell ref="C13:C14"/>
    <mergeCell ref="C15:C16"/>
    <mergeCell ref="A17:A28"/>
    <mergeCell ref="C17:C19"/>
    <mergeCell ref="D17:D28"/>
    <mergeCell ref="C20:C22"/>
    <mergeCell ref="C23:C25"/>
    <mergeCell ref="C26:C28"/>
    <mergeCell ref="A29:A40"/>
    <mergeCell ref="C29:C31"/>
    <mergeCell ref="D29:D4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 Bąkała Nadleśnictwo Kolumna</dc:creator>
  <dc:description/>
  <cp:lastModifiedBy>Grzegorz Badziak Nadleśnictwo Kolumna</cp:lastModifiedBy>
  <cp:revision>2</cp:revision>
  <dcterms:created xsi:type="dcterms:W3CDTF">2015-06-05T18:19:34Z</dcterms:created>
  <dcterms:modified xsi:type="dcterms:W3CDTF">2024-01-16T07:30:20Z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